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nw\OneDrive\Desktop\"/>
    </mc:Choice>
  </mc:AlternateContent>
  <bookViews>
    <workbookView xWindow="0" yWindow="0" windowWidth="20490" windowHeight="7125" activeTab="1"/>
  </bookViews>
  <sheets>
    <sheet name="Sheet1" sheetId="1" r:id="rId1"/>
    <sheet name="Sheet2" sheetId="2" r:id="rId2"/>
  </sheets>
  <externalReferences>
    <externalReference r:id="rId3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2" l="1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AA4" i="2"/>
  <c r="Z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U5" i="2"/>
  <c r="S5" i="2" s="1"/>
  <c r="U6" i="2"/>
  <c r="U7" i="2"/>
  <c r="U8" i="2"/>
  <c r="S8" i="2" s="1"/>
  <c r="U9" i="2"/>
  <c r="U10" i="2"/>
  <c r="U11" i="2"/>
  <c r="U12" i="2"/>
  <c r="U13" i="2"/>
  <c r="S13" i="2" s="1"/>
  <c r="U14" i="2"/>
  <c r="U15" i="2"/>
  <c r="U16" i="2"/>
  <c r="U17" i="2"/>
  <c r="U18" i="2"/>
  <c r="U19" i="2"/>
  <c r="U20" i="2"/>
  <c r="U21" i="2"/>
  <c r="U22" i="2"/>
  <c r="U23" i="2"/>
  <c r="T5" i="2"/>
  <c r="T6" i="2"/>
  <c r="T7" i="2"/>
  <c r="T8" i="2"/>
  <c r="T9" i="2"/>
  <c r="T10" i="2"/>
  <c r="S10" i="2" s="1"/>
  <c r="T11" i="2"/>
  <c r="S11" i="2" s="1"/>
  <c r="T12" i="2"/>
  <c r="T13" i="2"/>
  <c r="T14" i="2"/>
  <c r="T15" i="2"/>
  <c r="T16" i="2"/>
  <c r="T17" i="2"/>
  <c r="T18" i="2"/>
  <c r="S18" i="2" s="1"/>
  <c r="T19" i="2"/>
  <c r="S19" i="2" s="1"/>
  <c r="T20" i="2"/>
  <c r="T21" i="2"/>
  <c r="T22" i="2"/>
  <c r="T23" i="2"/>
  <c r="S6" i="2"/>
  <c r="S7" i="2"/>
  <c r="S14" i="2"/>
  <c r="S15" i="2"/>
  <c r="S16" i="2"/>
  <c r="S17" i="2"/>
  <c r="S21" i="2"/>
  <c r="S22" i="2"/>
  <c r="S23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S4" i="2"/>
  <c r="T4" i="2"/>
  <c r="W4" i="2"/>
  <c r="V4" i="2"/>
  <c r="F30" i="2"/>
  <c r="F31" i="2" s="1"/>
  <c r="F32" i="2" s="1"/>
  <c r="F33" i="2" s="1"/>
  <c r="F34" i="2" s="1"/>
  <c r="X10" i="2" s="1"/>
  <c r="Y10" i="2" s="1"/>
  <c r="X19" i="2" l="1"/>
  <c r="Y19" i="2" s="1"/>
  <c r="X17" i="2"/>
  <c r="Y17" i="2" s="1"/>
  <c r="X9" i="2"/>
  <c r="Y9" i="2" s="1"/>
  <c r="X16" i="2"/>
  <c r="Y16" i="2" s="1"/>
  <c r="X8" i="2"/>
  <c r="Y8" i="2" s="1"/>
  <c r="X18" i="2"/>
  <c r="Y18" i="2" s="1"/>
  <c r="X23" i="2"/>
  <c r="Y23" i="2" s="1"/>
  <c r="X15" i="2"/>
  <c r="Y15" i="2" s="1"/>
  <c r="X7" i="2"/>
  <c r="Y7" i="2" s="1"/>
  <c r="X22" i="2"/>
  <c r="Y22" i="2" s="1"/>
  <c r="X14" i="2"/>
  <c r="Y14" i="2" s="1"/>
  <c r="X6" i="2"/>
  <c r="Y6" i="2" s="1"/>
  <c r="X21" i="2"/>
  <c r="Y21" i="2" s="1"/>
  <c r="X13" i="2"/>
  <c r="Y13" i="2" s="1"/>
  <c r="X5" i="2"/>
  <c r="Y5" i="2" s="1"/>
  <c r="X20" i="2"/>
  <c r="Y20" i="2" s="1"/>
  <c r="X12" i="2"/>
  <c r="Y12" i="2" s="1"/>
  <c r="X11" i="2"/>
  <c r="Y11" i="2" s="1"/>
  <c r="S9" i="2"/>
  <c r="S20" i="2"/>
  <c r="S12" i="2"/>
  <c r="U4" i="2" l="1"/>
  <c r="O4" i="2"/>
  <c r="M4" i="2"/>
  <c r="G4" i="2"/>
  <c r="P4" i="2" s="1"/>
  <c r="I4" i="2"/>
  <c r="K4" i="2"/>
  <c r="Q4" i="2"/>
  <c r="R4" i="2" l="1"/>
  <c r="AB22" i="2"/>
  <c r="AB6" i="2" l="1"/>
  <c r="AB17" i="2"/>
  <c r="AB5" i="2"/>
  <c r="AB16" i="2"/>
  <c r="AB20" i="2"/>
  <c r="AB10" i="2"/>
  <c r="AB23" i="2"/>
  <c r="AB13" i="2"/>
  <c r="AB21" i="2"/>
  <c r="AB18" i="2"/>
  <c r="AB14" i="2"/>
  <c r="AB9" i="2"/>
  <c r="AB19" i="2"/>
  <c r="AB12" i="2"/>
  <c r="AB11" i="2"/>
  <c r="AB7" i="2"/>
  <c r="X4" i="2"/>
  <c r="Y4" i="2" s="1"/>
  <c r="AB4" i="2" s="1"/>
  <c r="AB15" i="2"/>
  <c r="AB8" i="2"/>
  <c r="D13" i="1" l="1"/>
  <c r="F4" i="1"/>
  <c r="F5" i="1" s="1"/>
  <c r="F6" i="1" s="1"/>
  <c r="F7" i="1" s="1"/>
  <c r="F8" i="1" s="1"/>
</calcChain>
</file>

<file path=xl/sharedStrings.xml><?xml version="1.0" encoding="utf-8"?>
<sst xmlns="http://schemas.openxmlformats.org/spreadsheetml/2006/main" count="108" uniqueCount="101">
  <si>
    <t>Vlookup Value</t>
  </si>
  <si>
    <t>Over….</t>
  </si>
  <si>
    <t>But not over….</t>
  </si>
  <si>
    <t>Rate</t>
  </si>
  <si>
    <t>Tax from Previous</t>
  </si>
  <si>
    <t>S/N</t>
  </si>
  <si>
    <t>PAYROLL ID</t>
  </si>
  <si>
    <t>NAME</t>
  </si>
  <si>
    <t>JOB TITLE</t>
  </si>
  <si>
    <t>NEW ANNUAL BASIC SALARY</t>
  </si>
  <si>
    <t>MONTH BASIC SALARY</t>
  </si>
  <si>
    <t>ANNUAL HOUSING ALLOWANCE</t>
  </si>
  <si>
    <t>MONTH HOUSING ALLOWANCE</t>
  </si>
  <si>
    <t>ANNUAL TRANSPORT ALLOWANCE</t>
  </si>
  <si>
    <t>MONTH TRANSPORT ALLOWANCE</t>
  </si>
  <si>
    <t>ANNUAL UTILITY ALLOWANCE</t>
  </si>
  <si>
    <t>MONTH UTILITY ALLOWANCE</t>
  </si>
  <si>
    <t xml:space="preserve"> ANNUAL GROSS PAY</t>
  </si>
  <si>
    <t>MONTH GROSS PAY</t>
  </si>
  <si>
    <t>TCRA</t>
  </si>
  <si>
    <t>Total Income</t>
  </si>
  <si>
    <t>Pension</t>
  </si>
  <si>
    <t>Taxable Income</t>
  </si>
  <si>
    <t>Annual Tax</t>
  </si>
  <si>
    <t>NET PAY</t>
  </si>
  <si>
    <t>Driver</t>
  </si>
  <si>
    <t>Doctor</t>
  </si>
  <si>
    <t>Admin Officer</t>
  </si>
  <si>
    <t>Rule</t>
  </si>
  <si>
    <t>0% of N300,000</t>
  </si>
  <si>
    <t>7% N300,000 (N21,000)</t>
  </si>
  <si>
    <t>21,000 + 11% of excess over 300,000 but not over 600,000</t>
  </si>
  <si>
    <t>54,000 + 15% of excess over 600,000 but not over N1,100,000</t>
  </si>
  <si>
    <t>129,000 + 19% of excess over 1,100,000 but not over N1,600,000</t>
  </si>
  <si>
    <t>224,000 + 21% of excess over 1,600,000 but not over N3,200,000</t>
  </si>
  <si>
    <t>ANDS1</t>
  </si>
  <si>
    <t>ANDS2</t>
  </si>
  <si>
    <t>ANDS3</t>
  </si>
  <si>
    <t>ANDS4</t>
  </si>
  <si>
    <t>ANDS5</t>
  </si>
  <si>
    <t>ANDS6</t>
  </si>
  <si>
    <t>ANDS7</t>
  </si>
  <si>
    <t>ANDS8</t>
  </si>
  <si>
    <t>ANDS9</t>
  </si>
  <si>
    <t>ANDS10</t>
  </si>
  <si>
    <t>ANDS11</t>
  </si>
  <si>
    <t>ANDS12</t>
  </si>
  <si>
    <t>ANDS13</t>
  </si>
  <si>
    <t>ANDS14</t>
  </si>
  <si>
    <t>ANDS15</t>
  </si>
  <si>
    <t>ANDS16</t>
  </si>
  <si>
    <t>ANDS17</t>
  </si>
  <si>
    <t>ANDS18</t>
  </si>
  <si>
    <t>ANDS19</t>
  </si>
  <si>
    <t>ANDS20</t>
  </si>
  <si>
    <t>Partner</t>
  </si>
  <si>
    <t>Senior manager</t>
  </si>
  <si>
    <t>Chinweike Okwuduche</t>
  </si>
  <si>
    <t>Ola Niyi Emeka</t>
  </si>
  <si>
    <t>Aina Lanre Obi</t>
  </si>
  <si>
    <t>Ify Bukola Ada</t>
  </si>
  <si>
    <t>Hamzart Lambert</t>
  </si>
  <si>
    <t>Ifeanyi Lawal</t>
  </si>
  <si>
    <t>John Idowu Musa</t>
  </si>
  <si>
    <t>ANNUAL LEAVE ALLOWANCE</t>
  </si>
  <si>
    <t>ANNUAL DRESSING ALLOWANCE</t>
  </si>
  <si>
    <t>MONTH DRESSING ALLOWANCE</t>
  </si>
  <si>
    <t>Monthly PAYE</t>
  </si>
  <si>
    <t>PAYE Using Vlookup</t>
  </si>
  <si>
    <t>PAYE Using IF Function</t>
  </si>
  <si>
    <t>Monthly Pension</t>
  </si>
  <si>
    <t>Mali Togo</t>
  </si>
  <si>
    <t>Zambia Egypt</t>
  </si>
  <si>
    <t>Azia Ihiala</t>
  </si>
  <si>
    <t>Oluti Alakija</t>
  </si>
  <si>
    <t>James and John</t>
  </si>
  <si>
    <t>Janitor</t>
  </si>
  <si>
    <t>Messenger</t>
  </si>
  <si>
    <t>IT Support</t>
  </si>
  <si>
    <t>Internal Auditor</t>
  </si>
  <si>
    <t>Accountant</t>
  </si>
  <si>
    <t>Finance Manager</t>
  </si>
  <si>
    <t>Admin Manager</t>
  </si>
  <si>
    <t>Software Engineer</t>
  </si>
  <si>
    <t>Public Relations Manager</t>
  </si>
  <si>
    <t>Brand Ambassador</t>
  </si>
  <si>
    <t>Technical Writer</t>
  </si>
  <si>
    <t>Lawyer</t>
  </si>
  <si>
    <t>Associate Partner</t>
  </si>
  <si>
    <t>Investment Analyst 1</t>
  </si>
  <si>
    <t>Investment Analyst 2</t>
  </si>
  <si>
    <t>Arrow Flash</t>
  </si>
  <si>
    <t>Epe Badagry</t>
  </si>
  <si>
    <t>Apap Oshodi</t>
  </si>
  <si>
    <t>Philip Akintola</t>
  </si>
  <si>
    <t>Flenjo Baba</t>
  </si>
  <si>
    <t>Iya wa</t>
  </si>
  <si>
    <t>Daddy Wa</t>
  </si>
  <si>
    <t>Oi Fantabulous</t>
  </si>
  <si>
    <t xml:space="preserve">USED IN THE VLOOKUP </t>
  </si>
  <si>
    <t>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</si>
</sst>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₦-470]#,##0.00"/>
    <numFmt numFmtId="165" formatCode="_-[$₦-470]* #,##0.00_-;\-[$₦-470]* #,##0.00_-;_-[$₦-470]* &quot;-&quot;??_-;_-@_-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Book Antiqua"/>
      <family val="1"/>
    </font>
    <font>
      <b/>
      <sz val="9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/>
    </xf>
    <xf numFmtId="9" fontId="0" fillId="0" borderId="7" xfId="2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/>
    </xf>
    <xf numFmtId="165" fontId="4" fillId="6" borderId="0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/>
    </xf>
    <xf numFmtId="43" fontId="3" fillId="6" borderId="0" xfId="1" applyFont="1" applyFill="1" applyBorder="1" applyAlignment="1">
      <alignment horizontal="center" vertical="center"/>
    </xf>
    <xf numFmtId="43" fontId="3" fillId="5" borderId="11" xfId="1" applyFont="1" applyFill="1" applyBorder="1" applyAlignment="1">
      <alignment horizontal="center" vertical="center"/>
    </xf>
    <xf numFmtId="43" fontId="3" fillId="7" borderId="0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8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43" fontId="3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8" fontId="3" fillId="0" borderId="5" xfId="1" applyNumberFormat="1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horizontal="center" vertical="center"/>
    </xf>
    <xf numFmtId="168" fontId="3" fillId="0" borderId="6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8" fontId="3" fillId="0" borderId="7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left" vertical="center"/>
    </xf>
    <xf numFmtId="43" fontId="3" fillId="0" borderId="7" xfId="1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ARIES%20JULY%202021_Base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"/>
      <sheetName val="Tax-Table"/>
      <sheetName val="Sheet2"/>
      <sheetName val="TAX LIABILITY "/>
      <sheetName val="Principal Salary-"/>
      <sheetName val="SUMMARY"/>
      <sheetName val="PAYROLL CATERING"/>
      <sheetName val=" CONTRACT STAFF (FBN)"/>
      <sheetName val="DEDUCTIONS"/>
      <sheetName val="PRINCIPAL SALARY"/>
      <sheetName val="CATERING (TEMP STAFF) FBN"/>
      <sheetName val="CATERING (TEMP STAFF) POLARIS"/>
      <sheetName val="TEMP-STAFF (FBN) "/>
      <sheetName val="TEMP-STAFF (POLARIS)"/>
      <sheetName val="TEMP STAFF - (GTB)"/>
      <sheetName val="CATERING (TEMP STAFF) ZBN "/>
      <sheetName val="CATERING FBN"/>
      <sheetName val="CATERING POLARIS"/>
      <sheetName val="FBN"/>
      <sheetName val="FBN TEMP"/>
      <sheetName val="POLARIS TEMP."/>
      <sheetName val="POLARIS"/>
      <sheetName val="CATERING CRUSADER"/>
      <sheetName val="CATERING IBTC"/>
      <sheetName val="CATERING LEADWAY"/>
      <sheetName val="CONTRACT STAFF SKYE"/>
      <sheetName val="CONTRACT STAFF ZENITH"/>
      <sheetName val="CATERING NLPC"/>
      <sheetName val="CATERING PAL"/>
      <sheetName val="CATERING PENSION CONTROL"/>
      <sheetName val="COOP FULL STAFF"/>
      <sheetName val="COOP CATERING"/>
      <sheetName val="COOP CONTRACT"/>
      <sheetName val="EXPATRIATE TAX."/>
      <sheetName val="COOP TEMP"/>
      <sheetName val="GTB"/>
      <sheetName val="ZENITH"/>
      <sheetName val="AIICO "/>
      <sheetName val="ARM"/>
      <sheetName val="CRUSADER"/>
      <sheetName val="FIDELITY PENSION"/>
      <sheetName val="FIRST GUARANTEE PENSIONS"/>
      <sheetName val="VG (FUG) PENSION"/>
      <sheetName val="IBTC"/>
      <sheetName val="IEI ANCHOR "/>
      <sheetName val="INVEST. ONE"/>
      <sheetName val="LEADWAY"/>
      <sheetName val="FCMB (LEGACY)"/>
      <sheetName val="NLPC"/>
      <sheetName val="OAK"/>
      <sheetName val="PENSION ALLIANCE"/>
      <sheetName val="PREMIUM"/>
      <sheetName val="SIGMA"/>
      <sheetName val="TRUSTFUND"/>
      <sheetName val="PENSION CONTROL"/>
      <sheetName val="Sheet1"/>
      <sheetName val="CATERING OAK"/>
      <sheetName val="CATERING AIICO"/>
      <sheetName val="CATERING ARM"/>
      <sheetName val="CATERING LEGACY"/>
      <sheetName val="CATERING FUG"/>
      <sheetName val="CATERING TRUSTFUND"/>
      <sheetName val="TEMP - STAFF (ZENITH)"/>
      <sheetName val="FCMB PENSIONS"/>
      <sheetName val="PAYSLIP INPUT"/>
      <sheetName val="PAYSLIP"/>
      <sheetName val="PAYROLL (Replica)"/>
      <sheetName val="Payslip (Email)"/>
      <sheetName val="Payslip Catering (Email)"/>
      <sheetName val="Coop. Slip"/>
      <sheetName val="Coop. Slip (catering)"/>
      <sheetName val="PAYSLIP TEMP"/>
    </sheetNames>
    <definedNames>
      <definedName name="PayrollEmai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D13" sqref="D13"/>
    </sheetView>
  </sheetViews>
  <sheetFormatPr defaultRowHeight="15" x14ac:dyDescent="0.25"/>
  <cols>
    <col min="2" max="2" width="14.140625" bestFit="1" customWidth="1"/>
    <col min="3" max="3" width="13.28515625" bestFit="1" customWidth="1"/>
    <col min="4" max="4" width="14" bestFit="1" customWidth="1"/>
    <col min="5" max="5" width="5" bestFit="1" customWidth="1"/>
    <col min="6" max="6" width="11.5703125" bestFit="1" customWidth="1"/>
    <col min="7" max="7" width="57.42578125" bestFit="1" customWidth="1"/>
  </cols>
  <sheetData>
    <row r="1" spans="2:6" ht="15.75" thickBot="1" x14ac:dyDescent="0.3"/>
    <row r="2" spans="2:6" ht="41.25" customHeight="1" x14ac:dyDescent="0.25">
      <c r="B2" s="1" t="s">
        <v>0</v>
      </c>
      <c r="C2" s="2" t="s">
        <v>1</v>
      </c>
      <c r="D2" s="2" t="s">
        <v>2</v>
      </c>
      <c r="E2" s="2" t="s">
        <v>3</v>
      </c>
      <c r="F2" s="7" t="s">
        <v>4</v>
      </c>
    </row>
    <row r="3" spans="2:6" x14ac:dyDescent="0.25">
      <c r="B3" s="3">
        <v>0</v>
      </c>
      <c r="C3" s="4">
        <v>0</v>
      </c>
      <c r="D3" s="4">
        <v>300000</v>
      </c>
      <c r="E3" s="8">
        <v>7.0000000000000007E-2</v>
      </c>
      <c r="F3" s="4">
        <v>0</v>
      </c>
    </row>
    <row r="4" spans="2:6" x14ac:dyDescent="0.25">
      <c r="B4" s="3">
        <v>300000.01</v>
      </c>
      <c r="C4" s="4">
        <v>300000</v>
      </c>
      <c r="D4" s="4">
        <v>600000</v>
      </c>
      <c r="E4" s="8">
        <v>0.11</v>
      </c>
      <c r="F4" s="4">
        <f>E3*D3</f>
        <v>21000.000000000004</v>
      </c>
    </row>
    <row r="5" spans="2:6" x14ac:dyDescent="0.25">
      <c r="B5" s="3">
        <v>600000.01</v>
      </c>
      <c r="C5" s="4">
        <v>600000</v>
      </c>
      <c r="D5" s="4">
        <v>1100000</v>
      </c>
      <c r="E5" s="8">
        <v>0.15</v>
      </c>
      <c r="F5" s="4">
        <f>F4+(D4-C4)*E4</f>
        <v>54000</v>
      </c>
    </row>
    <row r="6" spans="2:6" x14ac:dyDescent="0.25">
      <c r="B6" s="3">
        <v>1100000.01</v>
      </c>
      <c r="C6" s="4">
        <v>1100000</v>
      </c>
      <c r="D6" s="4">
        <v>1600000</v>
      </c>
      <c r="E6" s="8">
        <v>0.19</v>
      </c>
      <c r="F6" s="4">
        <f>F5+(D5-C5)*E5</f>
        <v>129000</v>
      </c>
    </row>
    <row r="7" spans="2:6" x14ac:dyDescent="0.25">
      <c r="B7" s="3">
        <v>1600000.01</v>
      </c>
      <c r="C7" s="4">
        <v>1600000</v>
      </c>
      <c r="D7" s="4">
        <v>3200000</v>
      </c>
      <c r="E7" s="8">
        <v>0.21</v>
      </c>
      <c r="F7" s="4">
        <f>F6+(D6-C6)*E6</f>
        <v>224000</v>
      </c>
    </row>
    <row r="8" spans="2:6" ht="15.75" thickBot="1" x14ac:dyDescent="0.3">
      <c r="B8" s="5">
        <v>3200000.01</v>
      </c>
      <c r="C8" s="6">
        <v>3200000</v>
      </c>
      <c r="D8" s="6"/>
      <c r="E8" s="9">
        <v>0.24</v>
      </c>
      <c r="F8" s="4">
        <f>F7+(D7-C7)*E7</f>
        <v>560000</v>
      </c>
    </row>
    <row r="13" spans="2:6" x14ac:dyDescent="0.25">
      <c r="D13">
        <f>VLOOKUP(H3,B3:F8,5)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workbookViewId="0">
      <selection activeCell="I1" sqref="I1"/>
    </sheetView>
  </sheetViews>
  <sheetFormatPr defaultRowHeight="14.25" x14ac:dyDescent="0.25"/>
  <cols>
    <col min="1" max="1" width="5.7109375" style="11" customWidth="1"/>
    <col min="2" max="2" width="12.85546875" style="11" bestFit="1" customWidth="1"/>
    <col min="3" max="3" width="11.140625" style="11" bestFit="1" customWidth="1"/>
    <col min="4" max="4" width="29.85546875" style="10" customWidth="1"/>
    <col min="5" max="5" width="25.42578125" style="11" customWidth="1"/>
    <col min="6" max="6" width="14.42578125" style="11" customWidth="1"/>
    <col min="7" max="7" width="14.140625" style="11" customWidth="1"/>
    <col min="8" max="8" width="13.5703125" style="11" customWidth="1"/>
    <col min="9" max="9" width="12.85546875" style="15" customWidth="1"/>
    <col min="10" max="10" width="12.85546875" style="11" customWidth="1"/>
    <col min="11" max="11" width="13" style="11" customWidth="1"/>
    <col min="12" max="12" width="13.5703125" style="11" customWidth="1"/>
    <col min="13" max="13" width="12.85546875" style="11" customWidth="1"/>
    <col min="14" max="14" width="16.140625" style="11" customWidth="1"/>
    <col min="15" max="16" width="16.42578125" style="15" customWidth="1"/>
    <col min="17" max="17" width="14.5703125" style="11" customWidth="1"/>
    <col min="18" max="18" width="13.5703125" style="11" customWidth="1"/>
    <col min="19" max="21" width="14.85546875" style="11" bestFit="1" customWidth="1"/>
    <col min="22" max="22" width="14.7109375" style="11" customWidth="1"/>
    <col min="23" max="23" width="14.5703125" style="11" bestFit="1" customWidth="1"/>
    <col min="24" max="24" width="17.140625" style="11" bestFit="1" customWidth="1"/>
    <col min="25" max="27" width="12.42578125" style="11" customWidth="1"/>
    <col min="28" max="28" width="13.5703125" style="11" customWidth="1"/>
    <col min="29" max="16384" width="9.140625" style="11"/>
  </cols>
  <sheetData>
    <row r="1" spans="1:28" ht="15" thickBot="1" x14ac:dyDescent="0.3"/>
    <row r="2" spans="1:28" ht="15" thickBot="1" x14ac:dyDescent="0.3">
      <c r="X2" s="59" t="s">
        <v>68</v>
      </c>
      <c r="Y2" s="60"/>
      <c r="Z2" s="61" t="s">
        <v>69</v>
      </c>
      <c r="AA2" s="62"/>
    </row>
    <row r="3" spans="1:28" ht="53.25" customHeight="1" x14ac:dyDescent="0.25">
      <c r="A3" s="43" t="s">
        <v>5</v>
      </c>
      <c r="B3" s="44" t="s">
        <v>6</v>
      </c>
      <c r="C3" s="44"/>
      <c r="D3" s="45" t="s">
        <v>7</v>
      </c>
      <c r="E3" s="45" t="s">
        <v>8</v>
      </c>
      <c r="F3" s="46" t="s">
        <v>9</v>
      </c>
      <c r="G3" s="46" t="s">
        <v>10</v>
      </c>
      <c r="H3" s="46" t="s">
        <v>11</v>
      </c>
      <c r="I3" s="47" t="s">
        <v>12</v>
      </c>
      <c r="J3" s="46" t="s">
        <v>13</v>
      </c>
      <c r="K3" s="46" t="s">
        <v>14</v>
      </c>
      <c r="L3" s="46" t="s">
        <v>15</v>
      </c>
      <c r="M3" s="46" t="s">
        <v>16</v>
      </c>
      <c r="N3" s="46" t="s">
        <v>65</v>
      </c>
      <c r="O3" s="47" t="s">
        <v>66</v>
      </c>
      <c r="P3" s="46" t="s">
        <v>64</v>
      </c>
      <c r="Q3" s="46" t="s">
        <v>17</v>
      </c>
      <c r="R3" s="46" t="s">
        <v>18</v>
      </c>
      <c r="S3" s="46" t="s">
        <v>19</v>
      </c>
      <c r="T3" s="46" t="s">
        <v>20</v>
      </c>
      <c r="U3" s="46" t="s">
        <v>21</v>
      </c>
      <c r="V3" s="46" t="s">
        <v>70</v>
      </c>
      <c r="W3" s="46" t="s">
        <v>22</v>
      </c>
      <c r="X3" s="57" t="s">
        <v>23</v>
      </c>
      <c r="Y3" s="57" t="s">
        <v>67</v>
      </c>
      <c r="Z3" s="58" t="s">
        <v>23</v>
      </c>
      <c r="AA3" s="58" t="s">
        <v>67</v>
      </c>
      <c r="AB3" s="48" t="s">
        <v>24</v>
      </c>
    </row>
    <row r="4" spans="1:28" ht="14.25" customHeight="1" x14ac:dyDescent="0.25">
      <c r="A4" s="49">
        <v>1</v>
      </c>
      <c r="B4" s="39">
        <v>1001</v>
      </c>
      <c r="C4" s="40" t="s">
        <v>35</v>
      </c>
      <c r="D4" s="41" t="s">
        <v>57</v>
      </c>
      <c r="E4" s="41" t="s">
        <v>55</v>
      </c>
      <c r="F4" s="42">
        <v>5435801.7999999998</v>
      </c>
      <c r="G4" s="42">
        <f>F4/12</f>
        <v>452983.48333333334</v>
      </c>
      <c r="H4" s="42">
        <v>133227.5</v>
      </c>
      <c r="I4" s="42">
        <f>H4/12</f>
        <v>11102.291666666666</v>
      </c>
      <c r="J4" s="42">
        <v>229000</v>
      </c>
      <c r="K4" s="42">
        <f>J4/12</f>
        <v>19083.333333333332</v>
      </c>
      <c r="L4" s="42">
        <v>516613.75</v>
      </c>
      <c r="M4" s="42">
        <f>L4/12</f>
        <v>43051.145833333336</v>
      </c>
      <c r="N4" s="42">
        <v>1685410.92</v>
      </c>
      <c r="O4" s="42">
        <f>N4/12</f>
        <v>140450.91</v>
      </c>
      <c r="P4" s="42">
        <f>G4</f>
        <v>452983.48333333334</v>
      </c>
      <c r="Q4" s="42">
        <f>SUM(N4,L4,J4,H4,F4)</f>
        <v>8000053.9699999997</v>
      </c>
      <c r="R4" s="42">
        <f>Q4/12</f>
        <v>666671.16416666668</v>
      </c>
      <c r="S4" s="42">
        <f>0.2*(T4-U4)+(200000)</f>
        <v>1797839.0218666669</v>
      </c>
      <c r="T4" s="42">
        <f>Q4+P4</f>
        <v>8453037.4533333331</v>
      </c>
      <c r="U4" s="42">
        <f>SUM(F4,H4,J4)*0.08</f>
        <v>463842.34399999998</v>
      </c>
      <c r="V4" s="42">
        <f>U4/12</f>
        <v>38653.528666666665</v>
      </c>
      <c r="W4" s="42">
        <f>T4-S4-U4</f>
        <v>6191356.0874666665</v>
      </c>
      <c r="X4" s="42">
        <f>VLOOKUP(W4,$B$29:$F$34,5)+(W4-VLOOKUP(W4,$B$29:$F$34,2))*VLOOKUP(W4,$B$29:$F$34,4)</f>
        <v>1277925.4609920001</v>
      </c>
      <c r="Y4" s="42">
        <f>X4/12</f>
        <v>106493.78841600001</v>
      </c>
      <c r="Z4" s="42">
        <f>IF(W4&lt;=300000,7%*W4,IF(AND(W4&gt;300000,W4&lt;=600000),21000+(W4-300000)*11%,IF(AND(W4&gt;600000,W4&lt;=1100000),54000+(W4-600000)*15%,IF(AND(W4&gt;1100000,W4&lt;=1600000),129000+(W4-1100000)*19%,IF(AND(W4&gt;1600000,W4&lt;=3200000),224000+(W4-1600000)*21%,560000+(W4-3200000)*24%)))))</f>
        <v>1277925.4609920001</v>
      </c>
      <c r="AA4" s="42">
        <f>Z4/12</f>
        <v>106493.78841600001</v>
      </c>
      <c r="AB4" s="50">
        <f>R4-Y4-V4</f>
        <v>521523.84708400007</v>
      </c>
    </row>
    <row r="5" spans="1:28" ht="14.25" customHeight="1" x14ac:dyDescent="0.25">
      <c r="A5" s="49">
        <v>2</v>
      </c>
      <c r="B5" s="39">
        <v>1002</v>
      </c>
      <c r="C5" s="40" t="s">
        <v>36</v>
      </c>
      <c r="D5" s="41" t="s">
        <v>58</v>
      </c>
      <c r="E5" s="41" t="s">
        <v>56</v>
      </c>
      <c r="F5" s="42">
        <v>3624000</v>
      </c>
      <c r="G5" s="42">
        <f t="shared" ref="G5:G23" si="0">F5/12</f>
        <v>302000</v>
      </c>
      <c r="H5" s="42">
        <v>1500000</v>
      </c>
      <c r="I5" s="42">
        <f t="shared" ref="I5:I23" si="1">H5/12</f>
        <v>125000</v>
      </c>
      <c r="J5" s="42">
        <v>110000</v>
      </c>
      <c r="K5" s="42">
        <f t="shared" ref="K5:K23" si="2">J5/12</f>
        <v>9166.6666666666661</v>
      </c>
      <c r="L5" s="42">
        <v>280000</v>
      </c>
      <c r="M5" s="42">
        <f t="shared" ref="M5:M23" si="3">L5/12</f>
        <v>23333.333333333332</v>
      </c>
      <c r="N5" s="42">
        <v>486000</v>
      </c>
      <c r="O5" s="42">
        <f t="shared" ref="O5:O23" si="4">N5/12</f>
        <v>40500</v>
      </c>
      <c r="P5" s="42">
        <f t="shared" ref="P5:P23" si="5">G5</f>
        <v>302000</v>
      </c>
      <c r="Q5" s="42">
        <f t="shared" ref="Q5:Q23" si="6">SUM(N5,L5,J5,H5,F5)</f>
        <v>6000000</v>
      </c>
      <c r="R5" s="42">
        <f t="shared" ref="R5:R23" si="7">Q5/12</f>
        <v>500000</v>
      </c>
      <c r="S5" s="42">
        <f t="shared" ref="S5:S23" si="8">0.2*(T5-U5)+(200000)</f>
        <v>1376656</v>
      </c>
      <c r="T5" s="42">
        <f t="shared" ref="T5:T23" si="9">Q5+P5</f>
        <v>6302000</v>
      </c>
      <c r="U5" s="42">
        <f t="shared" ref="U5:U23" si="10">SUM(F5,H5,J5)*0.08</f>
        <v>418720</v>
      </c>
      <c r="V5" s="42">
        <f t="shared" ref="V5:V23" si="11">U5/12</f>
        <v>34893.333333333336</v>
      </c>
      <c r="W5" s="42">
        <f t="shared" ref="W5:W23" si="12">T5-S5-U5</f>
        <v>4506624</v>
      </c>
      <c r="X5" s="42">
        <f>VLOOKUP(W5,$B$29:$F$34,5)+(W5-VLOOKUP(W5,$B$29:$F$34,2))*VLOOKUP(W5,$B$29:$F$34,4)</f>
        <v>873589.76000000001</v>
      </c>
      <c r="Y5" s="42">
        <f t="shared" ref="Y5:Y23" si="13">X5/12</f>
        <v>72799.146666666667</v>
      </c>
      <c r="Z5" s="42">
        <f t="shared" ref="Z5:Z23" si="14">IF(W5&lt;=300000,7%*W5,IF(AND(W5&gt;300000,W5&lt;=600000),21000+(W5-300000)*11%,IF(AND(W5&gt;600000,W5&lt;=1100000),54000+(W5-600000)*15%,IF(AND(W5&gt;1100000,W5&lt;=1600000),129000+(W5-1100000)*19%,IF(AND(W5&gt;1600000,W5&lt;=3200000),224000+(W5-1600000)*21%,560000+(W5-3200000)*24%)))))</f>
        <v>873589.76000000001</v>
      </c>
      <c r="AA5" s="42">
        <f t="shared" ref="AA5:AA23" si="15">Z5/12</f>
        <v>72799.146666666667</v>
      </c>
      <c r="AB5" s="50">
        <f t="shared" ref="AB5:AB23" si="16">R5-Y5-V5</f>
        <v>392307.52</v>
      </c>
    </row>
    <row r="6" spans="1:28" ht="14.25" customHeight="1" x14ac:dyDescent="0.25">
      <c r="A6" s="49">
        <v>3</v>
      </c>
      <c r="B6" s="39">
        <v>1003</v>
      </c>
      <c r="C6" s="40" t="s">
        <v>37</v>
      </c>
      <c r="D6" s="41" t="s">
        <v>59</v>
      </c>
      <c r="E6" s="41" t="s">
        <v>81</v>
      </c>
      <c r="F6" s="42">
        <v>5000000</v>
      </c>
      <c r="G6" s="42">
        <f t="shared" si="0"/>
        <v>416666.66666666669</v>
      </c>
      <c r="H6" s="42">
        <v>1000000</v>
      </c>
      <c r="I6" s="42">
        <f t="shared" si="1"/>
        <v>83333.333333333328</v>
      </c>
      <c r="J6" s="42">
        <v>344000</v>
      </c>
      <c r="K6" s="42">
        <f t="shared" si="2"/>
        <v>28666.666666666668</v>
      </c>
      <c r="L6" s="42">
        <v>400000</v>
      </c>
      <c r="M6" s="42">
        <f t="shared" si="3"/>
        <v>33333.333333333336</v>
      </c>
      <c r="N6" s="42">
        <v>770000</v>
      </c>
      <c r="O6" s="42">
        <f t="shared" si="4"/>
        <v>64166.666666666664</v>
      </c>
      <c r="P6" s="42">
        <f t="shared" si="5"/>
        <v>416666.66666666669</v>
      </c>
      <c r="Q6" s="42">
        <f t="shared" si="6"/>
        <v>7514000</v>
      </c>
      <c r="R6" s="42">
        <f t="shared" si="7"/>
        <v>626166.66666666663</v>
      </c>
      <c r="S6" s="42">
        <f t="shared" si="8"/>
        <v>1684629.3333333335</v>
      </c>
      <c r="T6" s="42">
        <f t="shared" si="9"/>
        <v>7930666.666666667</v>
      </c>
      <c r="U6" s="42">
        <f t="shared" si="10"/>
        <v>507520</v>
      </c>
      <c r="V6" s="42">
        <f t="shared" si="11"/>
        <v>42293.333333333336</v>
      </c>
      <c r="W6" s="42">
        <f t="shared" si="12"/>
        <v>5738517.333333334</v>
      </c>
      <c r="X6" s="42">
        <f>VLOOKUP(W6,$B$29:$F$34,5)+(W6-VLOOKUP(W6,$B$29:$F$34,2))*VLOOKUP(W6,$B$29:$F$34,4)</f>
        <v>1169244.1600000001</v>
      </c>
      <c r="Y6" s="42">
        <f t="shared" si="13"/>
        <v>97437.013333333351</v>
      </c>
      <c r="Z6" s="42">
        <f t="shared" si="14"/>
        <v>1169244.1600000001</v>
      </c>
      <c r="AA6" s="42">
        <f t="shared" si="15"/>
        <v>97437.013333333351</v>
      </c>
      <c r="AB6" s="50">
        <f t="shared" si="16"/>
        <v>486436.32</v>
      </c>
    </row>
    <row r="7" spans="1:28" ht="14.25" customHeight="1" x14ac:dyDescent="0.25">
      <c r="A7" s="49">
        <v>4</v>
      </c>
      <c r="B7" s="39">
        <v>1004</v>
      </c>
      <c r="C7" s="40" t="s">
        <v>38</v>
      </c>
      <c r="D7" s="41" t="s">
        <v>60</v>
      </c>
      <c r="E7" s="41" t="s">
        <v>82</v>
      </c>
      <c r="F7" s="42">
        <v>3813113.56</v>
      </c>
      <c r="G7" s="42">
        <f t="shared" si="0"/>
        <v>317759.46333333332</v>
      </c>
      <c r="H7" s="42">
        <v>600000</v>
      </c>
      <c r="I7" s="42">
        <f t="shared" si="1"/>
        <v>50000</v>
      </c>
      <c r="J7" s="42">
        <v>150000</v>
      </c>
      <c r="K7" s="42">
        <f t="shared" si="2"/>
        <v>12500</v>
      </c>
      <c r="L7" s="42">
        <v>300000</v>
      </c>
      <c r="M7" s="42">
        <f t="shared" si="3"/>
        <v>25000</v>
      </c>
      <c r="N7" s="42">
        <v>670000</v>
      </c>
      <c r="O7" s="42">
        <f t="shared" si="4"/>
        <v>55833.333333333336</v>
      </c>
      <c r="P7" s="42">
        <f t="shared" si="5"/>
        <v>317759.46333333332</v>
      </c>
      <c r="Q7" s="42">
        <f t="shared" si="6"/>
        <v>5533113.5600000005</v>
      </c>
      <c r="R7" s="42">
        <f t="shared" si="7"/>
        <v>461092.79666666669</v>
      </c>
      <c r="S7" s="42">
        <f t="shared" si="8"/>
        <v>1297164.7877066666</v>
      </c>
      <c r="T7" s="42">
        <f t="shared" si="9"/>
        <v>5850873.0233333334</v>
      </c>
      <c r="U7" s="42">
        <f t="shared" si="10"/>
        <v>365049.08480000007</v>
      </c>
      <c r="V7" s="42">
        <f t="shared" si="11"/>
        <v>30420.757066666672</v>
      </c>
      <c r="W7" s="42">
        <f t="shared" si="12"/>
        <v>4188659.1508266665</v>
      </c>
      <c r="X7" s="42">
        <f>VLOOKUP(W7,$B$29:$F$34,5)+(W7-VLOOKUP(W7,$B$29:$F$34,2))*VLOOKUP(W7,$B$29:$F$34,4)</f>
        <v>797278.19619839999</v>
      </c>
      <c r="Y7" s="42">
        <f t="shared" si="13"/>
        <v>66439.849683199995</v>
      </c>
      <c r="Z7" s="42">
        <f t="shared" si="14"/>
        <v>797278.19619839999</v>
      </c>
      <c r="AA7" s="42">
        <f t="shared" si="15"/>
        <v>66439.849683199995</v>
      </c>
      <c r="AB7" s="50">
        <f t="shared" si="16"/>
        <v>364232.18991680001</v>
      </c>
    </row>
    <row r="8" spans="1:28" ht="14.25" customHeight="1" x14ac:dyDescent="0.25">
      <c r="A8" s="49">
        <v>5</v>
      </c>
      <c r="B8" s="39">
        <v>1005</v>
      </c>
      <c r="C8" s="40" t="s">
        <v>39</v>
      </c>
      <c r="D8" s="41" t="s">
        <v>91</v>
      </c>
      <c r="E8" s="41" t="s">
        <v>27</v>
      </c>
      <c r="F8" s="42">
        <v>2259797.29</v>
      </c>
      <c r="G8" s="42">
        <f t="shared" si="0"/>
        <v>188316.44083333333</v>
      </c>
      <c r="H8" s="42">
        <v>300000</v>
      </c>
      <c r="I8" s="42">
        <f t="shared" si="1"/>
        <v>25000</v>
      </c>
      <c r="J8" s="42">
        <v>100000</v>
      </c>
      <c r="K8" s="42">
        <f t="shared" si="2"/>
        <v>8333.3333333333339</v>
      </c>
      <c r="L8" s="42">
        <v>164319</v>
      </c>
      <c r="M8" s="42">
        <f t="shared" si="3"/>
        <v>13693.25</v>
      </c>
      <c r="N8" s="42">
        <v>528638</v>
      </c>
      <c r="O8" s="42">
        <f t="shared" si="4"/>
        <v>44053.166666666664</v>
      </c>
      <c r="P8" s="42">
        <f t="shared" si="5"/>
        <v>188316.44083333333</v>
      </c>
      <c r="Q8" s="42">
        <f t="shared" si="6"/>
        <v>3352754.29</v>
      </c>
      <c r="R8" s="42">
        <f t="shared" si="7"/>
        <v>279396.19083333336</v>
      </c>
      <c r="S8" s="42">
        <f t="shared" si="8"/>
        <v>865657.38952666672</v>
      </c>
      <c r="T8" s="42">
        <f t="shared" si="9"/>
        <v>3541070.7308333335</v>
      </c>
      <c r="U8" s="42">
        <f t="shared" si="10"/>
        <v>212783.78320000001</v>
      </c>
      <c r="V8" s="42">
        <f t="shared" si="11"/>
        <v>17731.981933333333</v>
      </c>
      <c r="W8" s="42">
        <f t="shared" si="12"/>
        <v>2462629.5581066669</v>
      </c>
      <c r="X8" s="42">
        <f>VLOOKUP(W8,$B$29:$F$34,5)+(W8-VLOOKUP(W8,$B$29:$F$34,2))*VLOOKUP(W8,$B$29:$F$34,4)</f>
        <v>405152.20720240008</v>
      </c>
      <c r="Y8" s="42">
        <f t="shared" si="13"/>
        <v>33762.683933533342</v>
      </c>
      <c r="Z8" s="42">
        <f t="shared" si="14"/>
        <v>405152.20720240008</v>
      </c>
      <c r="AA8" s="42">
        <f t="shared" si="15"/>
        <v>33762.683933533342</v>
      </c>
      <c r="AB8" s="50">
        <f t="shared" si="16"/>
        <v>227901.52496646668</v>
      </c>
    </row>
    <row r="9" spans="1:28" ht="14.25" customHeight="1" x14ac:dyDescent="0.25">
      <c r="A9" s="49">
        <v>6</v>
      </c>
      <c r="B9" s="39">
        <v>1006</v>
      </c>
      <c r="C9" s="40" t="s">
        <v>40</v>
      </c>
      <c r="D9" s="41" t="s">
        <v>61</v>
      </c>
      <c r="E9" s="41" t="s">
        <v>83</v>
      </c>
      <c r="F9" s="42">
        <v>3247051.26</v>
      </c>
      <c r="G9" s="42">
        <f t="shared" si="0"/>
        <v>270587.60499999998</v>
      </c>
      <c r="H9" s="42">
        <v>360000</v>
      </c>
      <c r="I9" s="42">
        <f t="shared" si="1"/>
        <v>30000</v>
      </c>
      <c r="J9" s="42">
        <v>120000</v>
      </c>
      <c r="K9" s="42">
        <f t="shared" si="2"/>
        <v>10000</v>
      </c>
      <c r="L9" s="42">
        <v>281043</v>
      </c>
      <c r="M9" s="42">
        <f t="shared" si="3"/>
        <v>23420.25</v>
      </c>
      <c r="N9" s="42">
        <v>562086</v>
      </c>
      <c r="O9" s="42">
        <f t="shared" si="4"/>
        <v>46840.5</v>
      </c>
      <c r="P9" s="42">
        <f t="shared" si="5"/>
        <v>270587.60499999998</v>
      </c>
      <c r="Q9" s="42">
        <f t="shared" si="6"/>
        <v>4570180.26</v>
      </c>
      <c r="R9" s="42">
        <f t="shared" si="7"/>
        <v>380848.35499999998</v>
      </c>
      <c r="S9" s="42">
        <f t="shared" si="8"/>
        <v>1108520.7528400002</v>
      </c>
      <c r="T9" s="42">
        <f t="shared" si="9"/>
        <v>4840767.8650000002</v>
      </c>
      <c r="U9" s="42">
        <f t="shared" si="10"/>
        <v>298164.10080000001</v>
      </c>
      <c r="V9" s="42">
        <f t="shared" si="11"/>
        <v>24847.008400000002</v>
      </c>
      <c r="W9" s="42">
        <f t="shared" si="12"/>
        <v>3434083.0113599999</v>
      </c>
      <c r="X9" s="42">
        <f>VLOOKUP(W9,$B$29:$F$34,5)+(W9-VLOOKUP(W9,$B$29:$F$34,2))*VLOOKUP(W9,$B$29:$F$34,4)</f>
        <v>616179.92272639996</v>
      </c>
      <c r="Y9" s="42">
        <f t="shared" si="13"/>
        <v>51348.326893866666</v>
      </c>
      <c r="Z9" s="42">
        <f t="shared" si="14"/>
        <v>616179.92272639996</v>
      </c>
      <c r="AA9" s="42">
        <f t="shared" si="15"/>
        <v>51348.326893866666</v>
      </c>
      <c r="AB9" s="50">
        <f t="shared" si="16"/>
        <v>304653.01970613335</v>
      </c>
    </row>
    <row r="10" spans="1:28" ht="14.25" customHeight="1" x14ac:dyDescent="0.25">
      <c r="A10" s="49">
        <v>7</v>
      </c>
      <c r="B10" s="39">
        <v>1007</v>
      </c>
      <c r="C10" s="40" t="s">
        <v>41</v>
      </c>
      <c r="D10" s="41" t="s">
        <v>62</v>
      </c>
      <c r="E10" s="41" t="s">
        <v>84</v>
      </c>
      <c r="F10" s="42">
        <v>3188014.78</v>
      </c>
      <c r="G10" s="42">
        <f t="shared" si="0"/>
        <v>265667.89833333332</v>
      </c>
      <c r="H10" s="42">
        <v>360000</v>
      </c>
      <c r="I10" s="42">
        <f t="shared" si="1"/>
        <v>30000</v>
      </c>
      <c r="J10" s="42">
        <v>120000</v>
      </c>
      <c r="K10" s="42">
        <f t="shared" si="2"/>
        <v>10000</v>
      </c>
      <c r="L10" s="42">
        <v>281043</v>
      </c>
      <c r="M10" s="42">
        <f t="shared" si="3"/>
        <v>23420.25</v>
      </c>
      <c r="N10" s="42">
        <v>562086</v>
      </c>
      <c r="O10" s="42">
        <f t="shared" si="4"/>
        <v>46840.5</v>
      </c>
      <c r="P10" s="42">
        <f t="shared" si="5"/>
        <v>265667.89833333332</v>
      </c>
      <c r="Q10" s="42">
        <f t="shared" si="6"/>
        <v>4511143.7799999993</v>
      </c>
      <c r="R10" s="42">
        <f t="shared" si="7"/>
        <v>375928.64833333326</v>
      </c>
      <c r="S10" s="42">
        <f t="shared" si="8"/>
        <v>1096674.0991866665</v>
      </c>
      <c r="T10" s="42">
        <f t="shared" si="9"/>
        <v>4776811.6783333328</v>
      </c>
      <c r="U10" s="42">
        <f t="shared" si="10"/>
        <v>293441.18239999999</v>
      </c>
      <c r="V10" s="42">
        <f t="shared" si="11"/>
        <v>24453.431866666666</v>
      </c>
      <c r="W10" s="42">
        <f t="shared" si="12"/>
        <v>3386696.3967466666</v>
      </c>
      <c r="X10" s="42">
        <f>VLOOKUP(W10,$B$29:$F$34,5)+(W10-VLOOKUP(W10,$B$29:$F$34,2))*VLOOKUP(W10,$B$29:$F$34,4)</f>
        <v>604807.13521920005</v>
      </c>
      <c r="Y10" s="42">
        <f t="shared" si="13"/>
        <v>50400.594601600002</v>
      </c>
      <c r="Z10" s="42">
        <f t="shared" si="14"/>
        <v>604807.13521920005</v>
      </c>
      <c r="AA10" s="42">
        <f t="shared" si="15"/>
        <v>50400.594601600002</v>
      </c>
      <c r="AB10" s="50">
        <f t="shared" si="16"/>
        <v>301074.62186506658</v>
      </c>
    </row>
    <row r="11" spans="1:28" ht="14.25" customHeight="1" x14ac:dyDescent="0.25">
      <c r="A11" s="49">
        <v>8</v>
      </c>
      <c r="B11" s="39">
        <v>1008</v>
      </c>
      <c r="C11" s="40" t="s">
        <v>42</v>
      </c>
      <c r="D11" s="41" t="s">
        <v>63</v>
      </c>
      <c r="E11" s="41" t="s">
        <v>85</v>
      </c>
      <c r="F11" s="42">
        <v>2567951.4700000002</v>
      </c>
      <c r="G11" s="42">
        <f t="shared" si="0"/>
        <v>213995.95583333334</v>
      </c>
      <c r="H11" s="42">
        <v>360000</v>
      </c>
      <c r="I11" s="42">
        <f t="shared" si="1"/>
        <v>30000</v>
      </c>
      <c r="J11" s="42">
        <v>120000</v>
      </c>
      <c r="K11" s="42">
        <f t="shared" si="2"/>
        <v>10000</v>
      </c>
      <c r="L11" s="42">
        <v>281043</v>
      </c>
      <c r="M11" s="42">
        <f t="shared" si="3"/>
        <v>23420.25</v>
      </c>
      <c r="N11" s="42">
        <v>562086</v>
      </c>
      <c r="O11" s="42">
        <f t="shared" si="4"/>
        <v>46840.5</v>
      </c>
      <c r="P11" s="42">
        <f t="shared" si="5"/>
        <v>213995.95583333334</v>
      </c>
      <c r="Q11" s="42">
        <f t="shared" si="6"/>
        <v>3891080.47</v>
      </c>
      <c r="R11" s="42">
        <f t="shared" si="7"/>
        <v>324256.70583333337</v>
      </c>
      <c r="S11" s="42">
        <f t="shared" si="8"/>
        <v>972248.06164666684</v>
      </c>
      <c r="T11" s="42">
        <f t="shared" si="9"/>
        <v>4105076.4258333337</v>
      </c>
      <c r="U11" s="42">
        <f t="shared" si="10"/>
        <v>243836.11760000003</v>
      </c>
      <c r="V11" s="42">
        <f t="shared" si="11"/>
        <v>20319.676466666668</v>
      </c>
      <c r="W11" s="42">
        <f t="shared" si="12"/>
        <v>2888992.2465866669</v>
      </c>
      <c r="X11" s="42">
        <f>VLOOKUP(W11,$B$29:$F$34,5)+(W11-VLOOKUP(W11,$B$29:$F$34,2))*VLOOKUP(W11,$B$29:$F$34,4)</f>
        <v>494688.37178320007</v>
      </c>
      <c r="Y11" s="42">
        <f t="shared" si="13"/>
        <v>41224.030981933342</v>
      </c>
      <c r="Z11" s="42">
        <f t="shared" si="14"/>
        <v>494688.37178320007</v>
      </c>
      <c r="AA11" s="42">
        <f t="shared" si="15"/>
        <v>41224.030981933342</v>
      </c>
      <c r="AB11" s="50">
        <f t="shared" si="16"/>
        <v>262712.99838473334</v>
      </c>
    </row>
    <row r="12" spans="1:28" ht="14.25" customHeight="1" x14ac:dyDescent="0.25">
      <c r="A12" s="49">
        <v>9</v>
      </c>
      <c r="B12" s="39">
        <v>1009</v>
      </c>
      <c r="C12" s="40" t="s">
        <v>43</v>
      </c>
      <c r="D12" s="41" t="s">
        <v>71</v>
      </c>
      <c r="E12" s="41" t="s">
        <v>86</v>
      </c>
      <c r="F12" s="42">
        <v>3090408.75</v>
      </c>
      <c r="G12" s="42">
        <f t="shared" si="0"/>
        <v>257534.0625</v>
      </c>
      <c r="H12" s="42">
        <v>360000</v>
      </c>
      <c r="I12" s="42">
        <f t="shared" si="1"/>
        <v>30000</v>
      </c>
      <c r="J12" s="42">
        <v>120000</v>
      </c>
      <c r="K12" s="42">
        <f t="shared" si="2"/>
        <v>10000</v>
      </c>
      <c r="L12" s="42">
        <v>281043</v>
      </c>
      <c r="M12" s="42">
        <f t="shared" si="3"/>
        <v>23420.25</v>
      </c>
      <c r="N12" s="42">
        <v>562086</v>
      </c>
      <c r="O12" s="42">
        <f t="shared" si="4"/>
        <v>46840.5</v>
      </c>
      <c r="P12" s="42">
        <f t="shared" si="5"/>
        <v>257534.0625</v>
      </c>
      <c r="Q12" s="42">
        <f t="shared" si="6"/>
        <v>4413537.75</v>
      </c>
      <c r="R12" s="42">
        <f t="shared" si="7"/>
        <v>367794.8125</v>
      </c>
      <c r="S12" s="42">
        <f t="shared" si="8"/>
        <v>1077087.8225</v>
      </c>
      <c r="T12" s="42">
        <f t="shared" si="9"/>
        <v>4671071.8125</v>
      </c>
      <c r="U12" s="42">
        <f t="shared" si="10"/>
        <v>285632.7</v>
      </c>
      <c r="V12" s="42">
        <f t="shared" si="11"/>
        <v>23802.725000000002</v>
      </c>
      <c r="W12" s="42">
        <f t="shared" si="12"/>
        <v>3308351.29</v>
      </c>
      <c r="X12" s="42">
        <f>VLOOKUP(W12,$B$29:$F$34,5)+(W12-VLOOKUP(W12,$B$29:$F$34,2))*VLOOKUP(W12,$B$29:$F$34,4)</f>
        <v>586004.30960000004</v>
      </c>
      <c r="Y12" s="42">
        <f t="shared" si="13"/>
        <v>48833.692466666667</v>
      </c>
      <c r="Z12" s="42">
        <f t="shared" si="14"/>
        <v>586004.30960000004</v>
      </c>
      <c r="AA12" s="42">
        <f t="shared" si="15"/>
        <v>48833.692466666667</v>
      </c>
      <c r="AB12" s="50">
        <f t="shared" si="16"/>
        <v>295158.39503333333</v>
      </c>
    </row>
    <row r="13" spans="1:28" ht="14.25" customHeight="1" x14ac:dyDescent="0.25">
      <c r="A13" s="49">
        <v>10</v>
      </c>
      <c r="B13" s="39">
        <v>1010</v>
      </c>
      <c r="C13" s="40" t="s">
        <v>44</v>
      </c>
      <c r="D13" s="41" t="s">
        <v>72</v>
      </c>
      <c r="E13" s="41" t="s">
        <v>87</v>
      </c>
      <c r="F13" s="42">
        <v>2840531.55</v>
      </c>
      <c r="G13" s="42">
        <f t="shared" si="0"/>
        <v>236710.96249999999</v>
      </c>
      <c r="H13" s="42">
        <v>300000</v>
      </c>
      <c r="I13" s="42">
        <f t="shared" si="1"/>
        <v>25000</v>
      </c>
      <c r="J13" s="42">
        <v>100000</v>
      </c>
      <c r="K13" s="42">
        <f t="shared" si="2"/>
        <v>8333.3333333333339</v>
      </c>
      <c r="L13" s="42">
        <v>164319</v>
      </c>
      <c r="M13" s="42">
        <f t="shared" si="3"/>
        <v>13693.25</v>
      </c>
      <c r="N13" s="42">
        <v>528638</v>
      </c>
      <c r="O13" s="42">
        <f t="shared" si="4"/>
        <v>44053.166666666664</v>
      </c>
      <c r="P13" s="42">
        <f t="shared" si="5"/>
        <v>236710.96249999999</v>
      </c>
      <c r="Q13" s="42">
        <f t="shared" si="6"/>
        <v>3933488.55</v>
      </c>
      <c r="R13" s="42">
        <f t="shared" si="7"/>
        <v>327790.71249999997</v>
      </c>
      <c r="S13" s="42">
        <f t="shared" si="8"/>
        <v>982191.39769999997</v>
      </c>
      <c r="T13" s="42">
        <f t="shared" si="9"/>
        <v>4170199.5124999997</v>
      </c>
      <c r="U13" s="42">
        <f t="shared" si="10"/>
        <v>259242.524</v>
      </c>
      <c r="V13" s="42">
        <f t="shared" si="11"/>
        <v>21603.543666666668</v>
      </c>
      <c r="W13" s="42">
        <f t="shared" si="12"/>
        <v>2928765.5907999994</v>
      </c>
      <c r="X13" s="42">
        <f>VLOOKUP(W13,$B$29:$F$34,5)+(W13-VLOOKUP(W13,$B$29:$F$34,2))*VLOOKUP(W13,$B$29:$F$34,4)</f>
        <v>503040.77406799985</v>
      </c>
      <c r="Y13" s="42">
        <f t="shared" si="13"/>
        <v>41920.064505666654</v>
      </c>
      <c r="Z13" s="42">
        <f t="shared" si="14"/>
        <v>503040.77406799985</v>
      </c>
      <c r="AA13" s="42">
        <f t="shared" si="15"/>
        <v>41920.064505666654</v>
      </c>
      <c r="AB13" s="50">
        <f t="shared" si="16"/>
        <v>264267.10432766663</v>
      </c>
    </row>
    <row r="14" spans="1:28" ht="14.25" customHeight="1" x14ac:dyDescent="0.25">
      <c r="A14" s="49">
        <v>11</v>
      </c>
      <c r="B14" s="39">
        <v>1011</v>
      </c>
      <c r="C14" s="40" t="s">
        <v>45</v>
      </c>
      <c r="D14" s="41" t="s">
        <v>73</v>
      </c>
      <c r="E14" s="41" t="s">
        <v>26</v>
      </c>
      <c r="F14" s="42">
        <v>2276738.4500000002</v>
      </c>
      <c r="G14" s="42">
        <f t="shared" si="0"/>
        <v>189728.20416666669</v>
      </c>
      <c r="H14" s="42">
        <v>300000</v>
      </c>
      <c r="I14" s="42">
        <f t="shared" si="1"/>
        <v>25000</v>
      </c>
      <c r="J14" s="42">
        <v>100000</v>
      </c>
      <c r="K14" s="42">
        <f t="shared" si="2"/>
        <v>8333.3333333333339</v>
      </c>
      <c r="L14" s="42">
        <v>164319</v>
      </c>
      <c r="M14" s="42">
        <f t="shared" si="3"/>
        <v>13693.25</v>
      </c>
      <c r="N14" s="42">
        <v>528638</v>
      </c>
      <c r="O14" s="42">
        <f t="shared" si="4"/>
        <v>44053.166666666664</v>
      </c>
      <c r="P14" s="42">
        <f t="shared" si="5"/>
        <v>189728.20416666669</v>
      </c>
      <c r="Q14" s="42">
        <f t="shared" si="6"/>
        <v>3369695.45</v>
      </c>
      <c r="R14" s="42">
        <f t="shared" si="7"/>
        <v>280807.95416666666</v>
      </c>
      <c r="S14" s="42">
        <f t="shared" si="8"/>
        <v>869056.91563333338</v>
      </c>
      <c r="T14" s="42">
        <f t="shared" si="9"/>
        <v>3559423.6541666668</v>
      </c>
      <c r="U14" s="42">
        <f t="shared" si="10"/>
        <v>214139.07600000003</v>
      </c>
      <c r="V14" s="42">
        <f t="shared" si="11"/>
        <v>17844.923000000003</v>
      </c>
      <c r="W14" s="42">
        <f t="shared" si="12"/>
        <v>2476227.6625333335</v>
      </c>
      <c r="X14" s="42">
        <f>VLOOKUP(W14,$B$29:$F$34,5)+(W14-VLOOKUP(W14,$B$29:$F$34,2))*VLOOKUP(W14,$B$29:$F$34,4)</f>
        <v>408007.80913200002</v>
      </c>
      <c r="Y14" s="42">
        <f t="shared" si="13"/>
        <v>34000.650761000004</v>
      </c>
      <c r="Z14" s="42">
        <f t="shared" si="14"/>
        <v>408007.80913200002</v>
      </c>
      <c r="AA14" s="42">
        <f t="shared" si="15"/>
        <v>34000.650761000004</v>
      </c>
      <c r="AB14" s="50">
        <f t="shared" si="16"/>
        <v>228962.38040566666</v>
      </c>
    </row>
    <row r="15" spans="1:28" ht="14.25" customHeight="1" x14ac:dyDescent="0.25">
      <c r="A15" s="49">
        <v>12</v>
      </c>
      <c r="B15" s="39">
        <v>1012</v>
      </c>
      <c r="C15" s="40" t="s">
        <v>46</v>
      </c>
      <c r="D15" s="41" t="s">
        <v>74</v>
      </c>
      <c r="E15" s="41" t="s">
        <v>88</v>
      </c>
      <c r="F15" s="42">
        <v>3107219.18</v>
      </c>
      <c r="G15" s="42">
        <f t="shared" si="0"/>
        <v>258934.93166666667</v>
      </c>
      <c r="H15" s="42">
        <v>300000</v>
      </c>
      <c r="I15" s="42">
        <f t="shared" si="1"/>
        <v>25000</v>
      </c>
      <c r="J15" s="42">
        <v>100000</v>
      </c>
      <c r="K15" s="42">
        <f t="shared" si="2"/>
        <v>8333.3333333333339</v>
      </c>
      <c r="L15" s="42">
        <v>164319</v>
      </c>
      <c r="M15" s="42">
        <f t="shared" si="3"/>
        <v>13693.25</v>
      </c>
      <c r="N15" s="42">
        <v>528638</v>
      </c>
      <c r="O15" s="42">
        <f t="shared" si="4"/>
        <v>44053.166666666664</v>
      </c>
      <c r="P15" s="42">
        <f t="shared" si="5"/>
        <v>258934.93166666667</v>
      </c>
      <c r="Q15" s="42">
        <f t="shared" si="6"/>
        <v>4200176.18</v>
      </c>
      <c r="R15" s="42">
        <f t="shared" si="7"/>
        <v>350014.68166666664</v>
      </c>
      <c r="S15" s="42">
        <f t="shared" si="8"/>
        <v>1035706.7154533332</v>
      </c>
      <c r="T15" s="42">
        <f t="shared" si="9"/>
        <v>4459111.1116666663</v>
      </c>
      <c r="U15" s="42">
        <f t="shared" si="10"/>
        <v>280577.5344</v>
      </c>
      <c r="V15" s="42">
        <f t="shared" si="11"/>
        <v>23381.461200000002</v>
      </c>
      <c r="W15" s="42">
        <f t="shared" si="12"/>
        <v>3142826.8618133329</v>
      </c>
      <c r="X15" s="42">
        <f>VLOOKUP(W15,$B$29:$F$34,5)+(W15-VLOOKUP(W15,$B$29:$F$34,2))*VLOOKUP(W15,$B$29:$F$34,4)</f>
        <v>547993.64098079992</v>
      </c>
      <c r="Y15" s="42">
        <f t="shared" si="13"/>
        <v>45666.136748399993</v>
      </c>
      <c r="Z15" s="42">
        <f t="shared" si="14"/>
        <v>547993.64098079992</v>
      </c>
      <c r="AA15" s="42">
        <f t="shared" si="15"/>
        <v>45666.136748399993</v>
      </c>
      <c r="AB15" s="50">
        <f t="shared" si="16"/>
        <v>280967.08371826663</v>
      </c>
    </row>
    <row r="16" spans="1:28" ht="14.25" customHeight="1" x14ac:dyDescent="0.25">
      <c r="A16" s="49">
        <v>13</v>
      </c>
      <c r="B16" s="39">
        <v>1013</v>
      </c>
      <c r="C16" s="40" t="s">
        <v>47</v>
      </c>
      <c r="D16" s="41" t="s">
        <v>75</v>
      </c>
      <c r="E16" s="41" t="s">
        <v>89</v>
      </c>
      <c r="F16" s="42">
        <v>2587202.79</v>
      </c>
      <c r="G16" s="42">
        <f t="shared" si="0"/>
        <v>215600.23250000001</v>
      </c>
      <c r="H16" s="42">
        <v>300000</v>
      </c>
      <c r="I16" s="42">
        <f t="shared" si="1"/>
        <v>25000</v>
      </c>
      <c r="J16" s="42">
        <v>100000</v>
      </c>
      <c r="K16" s="42">
        <f t="shared" si="2"/>
        <v>8333.3333333333339</v>
      </c>
      <c r="L16" s="42">
        <v>164319</v>
      </c>
      <c r="M16" s="42">
        <f t="shared" si="3"/>
        <v>13693.25</v>
      </c>
      <c r="N16" s="42">
        <v>528638</v>
      </c>
      <c r="O16" s="42">
        <f t="shared" si="4"/>
        <v>44053.166666666664</v>
      </c>
      <c r="P16" s="42">
        <f t="shared" si="5"/>
        <v>215600.23250000001</v>
      </c>
      <c r="Q16" s="42">
        <f t="shared" si="6"/>
        <v>3680159.79</v>
      </c>
      <c r="R16" s="42">
        <f t="shared" si="7"/>
        <v>306679.98249999998</v>
      </c>
      <c r="S16" s="42">
        <f t="shared" si="8"/>
        <v>931356.75986000011</v>
      </c>
      <c r="T16" s="42">
        <f t="shared" si="9"/>
        <v>3895760.0225</v>
      </c>
      <c r="U16" s="42">
        <f t="shared" si="10"/>
        <v>238976.22320000001</v>
      </c>
      <c r="V16" s="42">
        <f t="shared" si="11"/>
        <v>19914.685266666667</v>
      </c>
      <c r="W16" s="42">
        <f t="shared" si="12"/>
        <v>2725427.03944</v>
      </c>
      <c r="X16" s="42">
        <f>VLOOKUP(W16,$B$29:$F$34,5)+(W16-VLOOKUP(W16,$B$29:$F$34,2))*VLOOKUP(W16,$B$29:$F$34,4)</f>
        <v>460339.67828240001</v>
      </c>
      <c r="Y16" s="42">
        <f t="shared" si="13"/>
        <v>38361.63985686667</v>
      </c>
      <c r="Z16" s="42">
        <f t="shared" si="14"/>
        <v>460339.67828240001</v>
      </c>
      <c r="AA16" s="42">
        <f t="shared" si="15"/>
        <v>38361.63985686667</v>
      </c>
      <c r="AB16" s="50">
        <f t="shared" si="16"/>
        <v>248403.65737646664</v>
      </c>
    </row>
    <row r="17" spans="1:28" ht="14.25" customHeight="1" x14ac:dyDescent="0.25">
      <c r="A17" s="49">
        <v>14</v>
      </c>
      <c r="B17" s="39">
        <v>1014</v>
      </c>
      <c r="C17" s="40" t="s">
        <v>48</v>
      </c>
      <c r="D17" s="41" t="s">
        <v>92</v>
      </c>
      <c r="E17" s="41" t="s">
        <v>90</v>
      </c>
      <c r="F17" s="42">
        <v>2187316.87</v>
      </c>
      <c r="G17" s="42">
        <f t="shared" si="0"/>
        <v>182276.40583333335</v>
      </c>
      <c r="H17" s="42">
        <v>360000</v>
      </c>
      <c r="I17" s="42">
        <f t="shared" si="1"/>
        <v>30000</v>
      </c>
      <c r="J17" s="42">
        <v>120000</v>
      </c>
      <c r="K17" s="42">
        <f t="shared" si="2"/>
        <v>10000</v>
      </c>
      <c r="L17" s="42">
        <v>281043</v>
      </c>
      <c r="M17" s="42">
        <f t="shared" si="3"/>
        <v>23420.25</v>
      </c>
      <c r="N17" s="42">
        <v>562086</v>
      </c>
      <c r="O17" s="42">
        <f t="shared" si="4"/>
        <v>46840.5</v>
      </c>
      <c r="P17" s="42">
        <f t="shared" si="5"/>
        <v>182276.40583333335</v>
      </c>
      <c r="Q17" s="42">
        <f t="shared" si="6"/>
        <v>3510445.87</v>
      </c>
      <c r="R17" s="42">
        <f t="shared" si="7"/>
        <v>292537.15583333332</v>
      </c>
      <c r="S17" s="42">
        <f t="shared" si="8"/>
        <v>895867.38524666673</v>
      </c>
      <c r="T17" s="42">
        <f t="shared" si="9"/>
        <v>3692722.2758333334</v>
      </c>
      <c r="U17" s="42">
        <f t="shared" si="10"/>
        <v>213385.34960000002</v>
      </c>
      <c r="V17" s="42">
        <f t="shared" si="11"/>
        <v>17782.112466666669</v>
      </c>
      <c r="W17" s="42">
        <f t="shared" si="12"/>
        <v>2583469.5409866669</v>
      </c>
      <c r="X17" s="42">
        <f>VLOOKUP(W17,$B$29:$F$34,5)+(W17-VLOOKUP(W17,$B$29:$F$34,2))*VLOOKUP(W17,$B$29:$F$34,4)</f>
        <v>430528.60360720009</v>
      </c>
      <c r="Y17" s="42">
        <f t="shared" si="13"/>
        <v>35877.383633933343</v>
      </c>
      <c r="Z17" s="42">
        <f t="shared" si="14"/>
        <v>430528.60360720009</v>
      </c>
      <c r="AA17" s="42">
        <f t="shared" si="15"/>
        <v>35877.383633933343</v>
      </c>
      <c r="AB17" s="50">
        <f t="shared" si="16"/>
        <v>238877.6597327333</v>
      </c>
    </row>
    <row r="18" spans="1:28" ht="14.25" customHeight="1" x14ac:dyDescent="0.25">
      <c r="A18" s="49">
        <v>15</v>
      </c>
      <c r="B18" s="39">
        <v>1015</v>
      </c>
      <c r="C18" s="40" t="s">
        <v>49</v>
      </c>
      <c r="D18" s="41" t="s">
        <v>93</v>
      </c>
      <c r="E18" s="41" t="s">
        <v>80</v>
      </c>
      <c r="F18" s="42">
        <v>2786147.21</v>
      </c>
      <c r="G18" s="42">
        <f t="shared" si="0"/>
        <v>232178.93416666667</v>
      </c>
      <c r="H18" s="42">
        <v>360000</v>
      </c>
      <c r="I18" s="42">
        <f t="shared" si="1"/>
        <v>30000</v>
      </c>
      <c r="J18" s="42">
        <v>120000</v>
      </c>
      <c r="K18" s="42">
        <f t="shared" si="2"/>
        <v>10000</v>
      </c>
      <c r="L18" s="42">
        <v>281043</v>
      </c>
      <c r="M18" s="42">
        <f t="shared" si="3"/>
        <v>23420.25</v>
      </c>
      <c r="N18" s="42">
        <v>562086</v>
      </c>
      <c r="O18" s="42">
        <f t="shared" si="4"/>
        <v>46840.5</v>
      </c>
      <c r="P18" s="42">
        <f t="shared" si="5"/>
        <v>232178.93416666667</v>
      </c>
      <c r="Q18" s="42">
        <f t="shared" si="6"/>
        <v>4109276.21</v>
      </c>
      <c r="R18" s="42">
        <f t="shared" si="7"/>
        <v>342439.68416666664</v>
      </c>
      <c r="S18" s="42">
        <f t="shared" si="8"/>
        <v>1016032.6734733335</v>
      </c>
      <c r="T18" s="42">
        <f t="shared" si="9"/>
        <v>4341455.144166667</v>
      </c>
      <c r="U18" s="42">
        <f t="shared" si="10"/>
        <v>261291.77679999999</v>
      </c>
      <c r="V18" s="42">
        <f t="shared" si="11"/>
        <v>21774.314733333333</v>
      </c>
      <c r="W18" s="42">
        <f t="shared" si="12"/>
        <v>3064130.6938933334</v>
      </c>
      <c r="X18" s="42">
        <f>VLOOKUP(W18,$B$29:$F$34,5)+(W18-VLOOKUP(W18,$B$29:$F$34,2))*VLOOKUP(W18,$B$29:$F$34,4)</f>
        <v>531467.44571759994</v>
      </c>
      <c r="Y18" s="42">
        <f t="shared" si="13"/>
        <v>44288.953809799998</v>
      </c>
      <c r="Z18" s="42">
        <f t="shared" si="14"/>
        <v>531467.44571759994</v>
      </c>
      <c r="AA18" s="42">
        <f t="shared" si="15"/>
        <v>44288.953809799998</v>
      </c>
      <c r="AB18" s="50">
        <f t="shared" si="16"/>
        <v>276376.41562353331</v>
      </c>
    </row>
    <row r="19" spans="1:28" ht="14.25" customHeight="1" x14ac:dyDescent="0.25">
      <c r="A19" s="49">
        <v>16</v>
      </c>
      <c r="B19" s="39">
        <v>1016</v>
      </c>
      <c r="C19" s="40" t="s">
        <v>50</v>
      </c>
      <c r="D19" s="41" t="s">
        <v>94</v>
      </c>
      <c r="E19" s="41" t="s">
        <v>79</v>
      </c>
      <c r="F19" s="42">
        <v>2773387.56</v>
      </c>
      <c r="G19" s="42">
        <f t="shared" si="0"/>
        <v>231115.63</v>
      </c>
      <c r="H19" s="42">
        <v>360000</v>
      </c>
      <c r="I19" s="42">
        <f t="shared" si="1"/>
        <v>30000</v>
      </c>
      <c r="J19" s="42">
        <v>120000</v>
      </c>
      <c r="K19" s="42">
        <f t="shared" si="2"/>
        <v>10000</v>
      </c>
      <c r="L19" s="42">
        <v>281043</v>
      </c>
      <c r="M19" s="42">
        <f t="shared" si="3"/>
        <v>23420.25</v>
      </c>
      <c r="N19" s="42">
        <v>562086</v>
      </c>
      <c r="O19" s="42">
        <f t="shared" si="4"/>
        <v>46840.5</v>
      </c>
      <c r="P19" s="42">
        <f t="shared" si="5"/>
        <v>231115.63</v>
      </c>
      <c r="Q19" s="42">
        <f t="shared" si="6"/>
        <v>4096516.56</v>
      </c>
      <c r="R19" s="42">
        <f t="shared" si="7"/>
        <v>341376.38</v>
      </c>
      <c r="S19" s="42">
        <f t="shared" si="8"/>
        <v>1013472.23704</v>
      </c>
      <c r="T19" s="42">
        <f t="shared" si="9"/>
        <v>4327632.1900000004</v>
      </c>
      <c r="U19" s="42">
        <f t="shared" si="10"/>
        <v>260271.00480000002</v>
      </c>
      <c r="V19" s="42">
        <f t="shared" si="11"/>
        <v>21689.250400000001</v>
      </c>
      <c r="W19" s="42">
        <f t="shared" si="12"/>
        <v>3053888.9481600001</v>
      </c>
      <c r="X19" s="42">
        <f>VLOOKUP(W19,$B$29:$F$34,5)+(W19-VLOOKUP(W19,$B$29:$F$34,2))*VLOOKUP(W19,$B$29:$F$34,4)</f>
        <v>529316.67911359994</v>
      </c>
      <c r="Y19" s="42">
        <f t="shared" si="13"/>
        <v>44109.723259466664</v>
      </c>
      <c r="Z19" s="42">
        <f t="shared" si="14"/>
        <v>529316.67911359994</v>
      </c>
      <c r="AA19" s="42">
        <f t="shared" si="15"/>
        <v>44109.723259466664</v>
      </c>
      <c r="AB19" s="50">
        <f t="shared" si="16"/>
        <v>275577.40634053334</v>
      </c>
    </row>
    <row r="20" spans="1:28" ht="14.25" customHeight="1" x14ac:dyDescent="0.25">
      <c r="A20" s="49">
        <v>17</v>
      </c>
      <c r="B20" s="39">
        <v>1017</v>
      </c>
      <c r="C20" s="40" t="s">
        <v>51</v>
      </c>
      <c r="D20" s="41" t="s">
        <v>95</v>
      </c>
      <c r="E20" s="41" t="s">
        <v>78</v>
      </c>
      <c r="F20" s="42">
        <v>2147867.2999999998</v>
      </c>
      <c r="G20" s="42">
        <f t="shared" si="0"/>
        <v>178988.94166666665</v>
      </c>
      <c r="H20" s="42">
        <v>300000</v>
      </c>
      <c r="I20" s="42">
        <f t="shared" si="1"/>
        <v>25000</v>
      </c>
      <c r="J20" s="42">
        <v>100000</v>
      </c>
      <c r="K20" s="42">
        <f t="shared" si="2"/>
        <v>8333.3333333333339</v>
      </c>
      <c r="L20" s="42">
        <v>164319</v>
      </c>
      <c r="M20" s="42">
        <f t="shared" si="3"/>
        <v>13693.25</v>
      </c>
      <c r="N20" s="42">
        <v>528638</v>
      </c>
      <c r="O20" s="42">
        <f t="shared" si="4"/>
        <v>44053.166666666664</v>
      </c>
      <c r="P20" s="42">
        <f t="shared" si="5"/>
        <v>178988.94166666665</v>
      </c>
      <c r="Q20" s="42">
        <f t="shared" si="6"/>
        <v>3240824.3</v>
      </c>
      <c r="R20" s="42">
        <f t="shared" si="7"/>
        <v>270068.69166666665</v>
      </c>
      <c r="S20" s="42">
        <f t="shared" si="8"/>
        <v>843196.77153333323</v>
      </c>
      <c r="T20" s="42">
        <f t="shared" si="9"/>
        <v>3419813.2416666662</v>
      </c>
      <c r="U20" s="42">
        <f t="shared" si="10"/>
        <v>203829.38399999999</v>
      </c>
      <c r="V20" s="42">
        <f t="shared" si="11"/>
        <v>16985.781999999999</v>
      </c>
      <c r="W20" s="42">
        <f t="shared" si="12"/>
        <v>2372787.0861333329</v>
      </c>
      <c r="X20" s="42">
        <f>VLOOKUP(W20,$B$29:$F$34,5)+(W20-VLOOKUP(W20,$B$29:$F$34,2))*VLOOKUP(W20,$B$29:$F$34,4)</f>
        <v>386285.28808799991</v>
      </c>
      <c r="Y20" s="42">
        <f t="shared" si="13"/>
        <v>32190.440673999994</v>
      </c>
      <c r="Z20" s="42">
        <f t="shared" si="14"/>
        <v>386285.28808799991</v>
      </c>
      <c r="AA20" s="42">
        <f t="shared" si="15"/>
        <v>32190.440673999994</v>
      </c>
      <c r="AB20" s="50">
        <f t="shared" si="16"/>
        <v>220892.46899266666</v>
      </c>
    </row>
    <row r="21" spans="1:28" ht="14.25" customHeight="1" x14ac:dyDescent="0.25">
      <c r="A21" s="49">
        <v>18</v>
      </c>
      <c r="B21" s="39">
        <v>1018</v>
      </c>
      <c r="C21" s="40" t="s">
        <v>52</v>
      </c>
      <c r="D21" s="41" t="s">
        <v>96</v>
      </c>
      <c r="E21" s="41" t="s">
        <v>25</v>
      </c>
      <c r="F21" s="42">
        <v>2419599.2400000002</v>
      </c>
      <c r="G21" s="42">
        <f t="shared" si="0"/>
        <v>201633.27000000002</v>
      </c>
      <c r="H21" s="42">
        <v>360000</v>
      </c>
      <c r="I21" s="42">
        <f t="shared" si="1"/>
        <v>30000</v>
      </c>
      <c r="J21" s="42">
        <v>120000</v>
      </c>
      <c r="K21" s="42">
        <f t="shared" si="2"/>
        <v>10000</v>
      </c>
      <c r="L21" s="42">
        <v>281043</v>
      </c>
      <c r="M21" s="42">
        <f t="shared" si="3"/>
        <v>23420.25</v>
      </c>
      <c r="N21" s="42">
        <v>562086</v>
      </c>
      <c r="O21" s="42">
        <f t="shared" si="4"/>
        <v>46840.5</v>
      </c>
      <c r="P21" s="42">
        <f t="shared" si="5"/>
        <v>201633.27000000002</v>
      </c>
      <c r="Q21" s="42">
        <f t="shared" si="6"/>
        <v>3742728.24</v>
      </c>
      <c r="R21" s="42">
        <f t="shared" si="7"/>
        <v>311894.02</v>
      </c>
      <c r="S21" s="42">
        <f t="shared" si="8"/>
        <v>942478.71416000009</v>
      </c>
      <c r="T21" s="42">
        <f t="shared" si="9"/>
        <v>3944361.5100000002</v>
      </c>
      <c r="U21" s="42">
        <f t="shared" si="10"/>
        <v>231967.93920000002</v>
      </c>
      <c r="V21" s="42">
        <f t="shared" si="11"/>
        <v>19330.661600000003</v>
      </c>
      <c r="W21" s="42">
        <f t="shared" si="12"/>
        <v>2769914.8566400004</v>
      </c>
      <c r="X21" s="42">
        <f>VLOOKUP(W21,$B$29:$F$34,5)+(W21-VLOOKUP(W21,$B$29:$F$34,2))*VLOOKUP(W21,$B$29:$F$34,4)</f>
        <v>469682.11989440006</v>
      </c>
      <c r="Y21" s="42">
        <f t="shared" si="13"/>
        <v>39140.176657866672</v>
      </c>
      <c r="Z21" s="42">
        <f t="shared" si="14"/>
        <v>469682.11989440006</v>
      </c>
      <c r="AA21" s="42">
        <f t="shared" si="15"/>
        <v>39140.176657866672</v>
      </c>
      <c r="AB21" s="50">
        <f t="shared" si="16"/>
        <v>253423.18174213334</v>
      </c>
    </row>
    <row r="22" spans="1:28" ht="14.25" customHeight="1" x14ac:dyDescent="0.25">
      <c r="A22" s="49">
        <v>19</v>
      </c>
      <c r="B22" s="39">
        <v>1019</v>
      </c>
      <c r="C22" s="40" t="s">
        <v>53</v>
      </c>
      <c r="D22" s="41" t="s">
        <v>97</v>
      </c>
      <c r="E22" s="41" t="s">
        <v>77</v>
      </c>
      <c r="F22" s="42">
        <v>2399035.7000000002</v>
      </c>
      <c r="G22" s="42">
        <f t="shared" si="0"/>
        <v>199919.64166666669</v>
      </c>
      <c r="H22" s="42">
        <v>290000</v>
      </c>
      <c r="I22" s="42">
        <f t="shared" si="1"/>
        <v>24166.666666666668</v>
      </c>
      <c r="J22" s="42">
        <v>100000</v>
      </c>
      <c r="K22" s="42">
        <f t="shared" si="2"/>
        <v>8333.3333333333339</v>
      </c>
      <c r="L22" s="42">
        <v>151456</v>
      </c>
      <c r="M22" s="42">
        <f t="shared" si="3"/>
        <v>12621.333333333334</v>
      </c>
      <c r="N22" s="42">
        <v>502912</v>
      </c>
      <c r="O22" s="42">
        <f t="shared" si="4"/>
        <v>41909.333333333336</v>
      </c>
      <c r="P22" s="42">
        <f t="shared" si="5"/>
        <v>199919.64166666669</v>
      </c>
      <c r="Q22" s="42">
        <f t="shared" si="6"/>
        <v>3443403.7</v>
      </c>
      <c r="R22" s="42">
        <f t="shared" si="7"/>
        <v>286950.30833333335</v>
      </c>
      <c r="S22" s="42">
        <f t="shared" si="8"/>
        <v>884040.09713333333</v>
      </c>
      <c r="T22" s="42">
        <f t="shared" si="9"/>
        <v>3643323.3416666668</v>
      </c>
      <c r="U22" s="42">
        <f t="shared" si="10"/>
        <v>223122.85600000003</v>
      </c>
      <c r="V22" s="42">
        <f t="shared" si="11"/>
        <v>18593.571333333337</v>
      </c>
      <c r="W22" s="42">
        <f t="shared" si="12"/>
        <v>2536160.3885333333</v>
      </c>
      <c r="X22" s="42">
        <f>VLOOKUP(W22,$B$29:$F$34,5)+(W22-VLOOKUP(W22,$B$29:$F$34,2))*VLOOKUP(W22,$B$29:$F$34,4)</f>
        <v>420593.68159199995</v>
      </c>
      <c r="Y22" s="42">
        <f t="shared" si="13"/>
        <v>35049.473465999996</v>
      </c>
      <c r="Z22" s="42">
        <f t="shared" si="14"/>
        <v>420593.68159199995</v>
      </c>
      <c r="AA22" s="42">
        <f t="shared" si="15"/>
        <v>35049.473465999996</v>
      </c>
      <c r="AB22" s="50">
        <f t="shared" si="16"/>
        <v>233307.26353400003</v>
      </c>
    </row>
    <row r="23" spans="1:28" ht="14.25" customHeight="1" thickBot="1" x14ac:dyDescent="0.3">
      <c r="A23" s="51">
        <v>20</v>
      </c>
      <c r="B23" s="52">
        <v>1020</v>
      </c>
      <c r="C23" s="53" t="s">
        <v>54</v>
      </c>
      <c r="D23" s="54" t="s">
        <v>98</v>
      </c>
      <c r="E23" s="54" t="s">
        <v>76</v>
      </c>
      <c r="F23" s="55">
        <v>2249317.23</v>
      </c>
      <c r="G23" s="55">
        <f t="shared" si="0"/>
        <v>187443.10250000001</v>
      </c>
      <c r="H23" s="55">
        <v>290000</v>
      </c>
      <c r="I23" s="55">
        <f t="shared" si="1"/>
        <v>24166.666666666668</v>
      </c>
      <c r="J23" s="55">
        <v>100000</v>
      </c>
      <c r="K23" s="55">
        <f t="shared" si="2"/>
        <v>8333.3333333333339</v>
      </c>
      <c r="L23" s="55">
        <v>151456</v>
      </c>
      <c r="M23" s="55">
        <f t="shared" si="3"/>
        <v>12621.333333333334</v>
      </c>
      <c r="N23" s="55">
        <v>502912</v>
      </c>
      <c r="O23" s="55">
        <f t="shared" si="4"/>
        <v>41909.333333333336</v>
      </c>
      <c r="P23" s="55">
        <f t="shared" si="5"/>
        <v>187443.10250000001</v>
      </c>
      <c r="Q23" s="55">
        <f t="shared" si="6"/>
        <v>3293685.23</v>
      </c>
      <c r="R23" s="55">
        <f t="shared" si="7"/>
        <v>274473.76916666667</v>
      </c>
      <c r="S23" s="55">
        <f t="shared" si="8"/>
        <v>853996.59082000004</v>
      </c>
      <c r="T23" s="55">
        <f t="shared" si="9"/>
        <v>3481128.3325</v>
      </c>
      <c r="U23" s="55">
        <f t="shared" si="10"/>
        <v>211145.37840000002</v>
      </c>
      <c r="V23" s="55">
        <f t="shared" si="11"/>
        <v>17595.448200000003</v>
      </c>
      <c r="W23" s="55">
        <f t="shared" si="12"/>
        <v>2415986.3632800002</v>
      </c>
      <c r="X23" s="55">
        <f>VLOOKUP(W23,$B$29:$F$34,5)+(W23-VLOOKUP(W23,$B$29:$F$34,2))*VLOOKUP(W23,$B$29:$F$34,4)</f>
        <v>395357.13628880004</v>
      </c>
      <c r="Y23" s="55">
        <f t="shared" si="13"/>
        <v>32946.42802406667</v>
      </c>
      <c r="Z23" s="55">
        <f t="shared" si="14"/>
        <v>395357.13628880004</v>
      </c>
      <c r="AA23" s="55">
        <f t="shared" si="15"/>
        <v>32946.42802406667</v>
      </c>
      <c r="AB23" s="56">
        <f t="shared" si="16"/>
        <v>223931.89294259998</v>
      </c>
    </row>
    <row r="24" spans="1:28" ht="14.25" customHeight="1" x14ac:dyDescent="0.25">
      <c r="A24" s="12"/>
      <c r="C24" s="12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6"/>
    </row>
    <row r="25" spans="1:28" ht="14.25" customHeight="1" x14ac:dyDescent="0.25">
      <c r="A25" s="12"/>
      <c r="C25" s="12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6"/>
    </row>
    <row r="26" spans="1:28" s="10" customFormat="1" x14ac:dyDescent="0.25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7"/>
      <c r="T26" s="17"/>
      <c r="U26" s="17"/>
      <c r="V26" s="17"/>
      <c r="W26" s="17"/>
      <c r="X26" s="14"/>
      <c r="Y26" s="14"/>
      <c r="Z26" s="14"/>
      <c r="AA26" s="14"/>
    </row>
    <row r="27" spans="1:28" s="10" customFormat="1" ht="15" thickBot="1" x14ac:dyDescent="0.3">
      <c r="B27" s="37" t="s">
        <v>99</v>
      </c>
      <c r="C27" s="37"/>
      <c r="D27" s="37"/>
      <c r="E27" s="37"/>
      <c r="F27" s="37"/>
      <c r="G27" s="38" t="s">
        <v>100</v>
      </c>
      <c r="H27" s="14"/>
      <c r="I27" s="14"/>
      <c r="J27" s="14"/>
      <c r="K27" s="14"/>
      <c r="L27" s="14"/>
      <c r="S27" s="11"/>
      <c r="T27" s="11"/>
      <c r="U27" s="11"/>
      <c r="V27" s="11"/>
      <c r="W27" s="11"/>
      <c r="X27" s="18"/>
      <c r="Y27" s="14"/>
      <c r="Z27" s="14"/>
      <c r="AA27" s="14"/>
    </row>
    <row r="28" spans="1:28" s="10" customFormat="1" x14ac:dyDescent="0.25">
      <c r="B28" s="29" t="s">
        <v>0</v>
      </c>
      <c r="C28" s="30" t="s">
        <v>1</v>
      </c>
      <c r="D28" s="30" t="s">
        <v>2</v>
      </c>
      <c r="E28" s="30" t="s">
        <v>3</v>
      </c>
      <c r="F28" s="31" t="s">
        <v>4</v>
      </c>
      <c r="G28" s="32" t="s">
        <v>28</v>
      </c>
      <c r="H28" s="14"/>
      <c r="I28" s="14"/>
      <c r="J28" s="14"/>
      <c r="K28" s="14"/>
      <c r="L28" s="14"/>
      <c r="S28" s="19"/>
      <c r="T28" s="19"/>
      <c r="U28" s="19"/>
      <c r="V28" s="19"/>
      <c r="W28" s="20"/>
      <c r="X28" s="19"/>
      <c r="Y28" s="14"/>
      <c r="Z28" s="14"/>
      <c r="AA28" s="14"/>
    </row>
    <row r="29" spans="1:28" s="10" customFormat="1" x14ac:dyDescent="0.25">
      <c r="B29" s="24">
        <v>0</v>
      </c>
      <c r="C29" s="21">
        <v>0</v>
      </c>
      <c r="D29" s="22">
        <v>300000</v>
      </c>
      <c r="E29" s="23">
        <v>7.0000000000000007E-2</v>
      </c>
      <c r="F29" s="22">
        <v>0</v>
      </c>
      <c r="G29" s="33" t="s">
        <v>29</v>
      </c>
      <c r="H29" s="14"/>
      <c r="I29" s="14"/>
      <c r="J29" s="14"/>
      <c r="K29" s="14"/>
      <c r="L29" s="14"/>
      <c r="S29" s="34"/>
      <c r="T29" s="34"/>
      <c r="U29" s="34"/>
      <c r="V29" s="19"/>
      <c r="W29" s="20"/>
      <c r="X29" s="19"/>
      <c r="Y29" s="14"/>
      <c r="Z29" s="14"/>
      <c r="AA29" s="14"/>
    </row>
    <row r="30" spans="1:28" s="10" customFormat="1" x14ac:dyDescent="0.25">
      <c r="B30" s="25">
        <v>300000.01</v>
      </c>
      <c r="C30" s="22">
        <v>300000</v>
      </c>
      <c r="D30" s="22">
        <v>600000</v>
      </c>
      <c r="E30" s="23">
        <v>0.11</v>
      </c>
      <c r="F30" s="22">
        <f>E29*D29</f>
        <v>21000.000000000004</v>
      </c>
      <c r="G30" s="33" t="s">
        <v>30</v>
      </c>
      <c r="H30" s="14"/>
      <c r="I30" s="14"/>
      <c r="J30" s="14"/>
      <c r="K30" s="14"/>
      <c r="L30" s="14"/>
      <c r="S30" s="34"/>
      <c r="T30" s="34"/>
      <c r="U30" s="34"/>
      <c r="V30" s="19"/>
      <c r="W30" s="20"/>
      <c r="X30" s="19"/>
      <c r="Y30" s="14"/>
      <c r="Z30" s="14"/>
      <c r="AA30" s="14"/>
    </row>
    <row r="31" spans="1:28" s="10" customFormat="1" x14ac:dyDescent="0.25">
      <c r="B31" s="25">
        <v>600000.01</v>
      </c>
      <c r="C31" s="22">
        <v>600000</v>
      </c>
      <c r="D31" s="22">
        <v>1100000</v>
      </c>
      <c r="E31" s="23">
        <v>0.15</v>
      </c>
      <c r="F31" s="22">
        <f>F30+(D30-C30)*E30</f>
        <v>54000</v>
      </c>
      <c r="G31" s="33" t="s">
        <v>31</v>
      </c>
      <c r="H31" s="14"/>
      <c r="I31" s="14"/>
      <c r="J31" s="14"/>
      <c r="K31" s="14"/>
      <c r="L31" s="14"/>
      <c r="S31" s="34"/>
      <c r="T31" s="34"/>
      <c r="U31" s="34"/>
      <c r="V31" s="19"/>
      <c r="W31" s="20"/>
      <c r="X31" s="19"/>
      <c r="Y31" s="14"/>
      <c r="Z31" s="14"/>
      <c r="AA31" s="14"/>
    </row>
    <row r="32" spans="1:28" s="10" customFormat="1" x14ac:dyDescent="0.25">
      <c r="B32" s="25">
        <v>1100000.01</v>
      </c>
      <c r="C32" s="22">
        <v>1100000</v>
      </c>
      <c r="D32" s="22">
        <v>1600000</v>
      </c>
      <c r="E32" s="23">
        <v>0.19</v>
      </c>
      <c r="F32" s="22">
        <f>F31+(D31-C31)*E31</f>
        <v>129000</v>
      </c>
      <c r="G32" s="33" t="s">
        <v>32</v>
      </c>
      <c r="H32" s="14"/>
      <c r="I32" s="14"/>
      <c r="J32" s="14"/>
      <c r="K32" s="14"/>
      <c r="L32" s="14"/>
      <c r="S32" s="34"/>
      <c r="T32" s="34"/>
      <c r="U32" s="34"/>
      <c r="V32" s="19"/>
      <c r="W32" s="20"/>
      <c r="X32" s="19"/>
      <c r="Y32" s="14"/>
      <c r="Z32" s="14"/>
      <c r="AA32" s="14"/>
    </row>
    <row r="33" spans="2:27" s="10" customFormat="1" x14ac:dyDescent="0.25">
      <c r="B33" s="25">
        <v>1600000.01</v>
      </c>
      <c r="C33" s="22">
        <v>1600000</v>
      </c>
      <c r="D33" s="22">
        <v>3200000</v>
      </c>
      <c r="E33" s="23">
        <v>0.21</v>
      </c>
      <c r="F33" s="22">
        <f>F32+(D32-C32)*E32</f>
        <v>224000</v>
      </c>
      <c r="G33" s="33" t="s">
        <v>33</v>
      </c>
      <c r="H33" s="14"/>
      <c r="I33" s="14"/>
      <c r="J33" s="14"/>
      <c r="K33" s="14"/>
      <c r="L33" s="14"/>
      <c r="S33" s="34"/>
      <c r="T33" s="34"/>
      <c r="U33" s="34"/>
      <c r="V33" s="19"/>
      <c r="W33" s="20"/>
      <c r="X33" s="19"/>
      <c r="Y33" s="14"/>
      <c r="Z33" s="14"/>
      <c r="AA33" s="14"/>
    </row>
    <row r="34" spans="2:27" s="10" customFormat="1" ht="15" thickBot="1" x14ac:dyDescent="0.3">
      <c r="B34" s="26">
        <v>3200000.01</v>
      </c>
      <c r="C34" s="27">
        <v>3200000</v>
      </c>
      <c r="D34" s="27"/>
      <c r="E34" s="28">
        <v>0.24</v>
      </c>
      <c r="F34" s="27">
        <f>F33+(D33-C33)*E33</f>
        <v>560000</v>
      </c>
      <c r="G34" s="35" t="s">
        <v>34</v>
      </c>
      <c r="H34" s="14"/>
      <c r="I34" s="14"/>
      <c r="J34" s="14"/>
      <c r="K34" s="14"/>
      <c r="L34" s="14"/>
      <c r="S34" s="36"/>
      <c r="T34" s="36"/>
      <c r="U34" s="36"/>
      <c r="V34" s="14"/>
      <c r="W34" s="14"/>
      <c r="X34" s="14"/>
      <c r="Y34" s="14"/>
      <c r="Z34" s="14"/>
      <c r="AA34" s="14"/>
    </row>
    <row r="35" spans="2:27" s="10" customFormat="1" x14ac:dyDescent="0.25"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2:27" s="10" customFormat="1" x14ac:dyDescent="0.25"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2:27" s="10" customFormat="1" x14ac:dyDescent="0.25"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2:27" s="10" customFormat="1" x14ac:dyDescent="0.25"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2:27" s="10" customFormat="1" x14ac:dyDescent="0.25"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2:27" s="10" customFormat="1" x14ac:dyDescent="0.25"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2:27" s="10" customFormat="1" x14ac:dyDescent="0.25"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2:27" s="10" customFormat="1" x14ac:dyDescent="0.25"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2:27" s="10" customFormat="1" x14ac:dyDescent="0.25"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2:27" s="10" customFormat="1" x14ac:dyDescent="0.25"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2:27" s="10" customFormat="1" x14ac:dyDescent="0.25">
      <c r="I45" s="14"/>
      <c r="O45" s="14"/>
      <c r="P45" s="14"/>
    </row>
    <row r="52" spans="9:16" x14ac:dyDescent="0.25">
      <c r="I52" s="11"/>
      <c r="O52" s="11"/>
      <c r="P52" s="11"/>
    </row>
    <row r="53" spans="9:16" x14ac:dyDescent="0.25">
      <c r="I53" s="11"/>
      <c r="O53" s="11"/>
      <c r="P53" s="11"/>
    </row>
    <row r="54" spans="9:16" x14ac:dyDescent="0.25">
      <c r="I54" s="11"/>
      <c r="O54" s="11"/>
      <c r="P54" s="11"/>
    </row>
    <row r="55" spans="9:16" x14ac:dyDescent="0.25">
      <c r="I55" s="11"/>
      <c r="O55" s="11"/>
      <c r="P55" s="11"/>
    </row>
    <row r="56" spans="9:16" x14ac:dyDescent="0.25">
      <c r="I56" s="11"/>
      <c r="O56" s="11"/>
      <c r="P56" s="11"/>
    </row>
    <row r="57" spans="9:16" x14ac:dyDescent="0.25">
      <c r="I57" s="11"/>
      <c r="O57" s="11"/>
      <c r="P57" s="11"/>
    </row>
    <row r="58" spans="9:16" x14ac:dyDescent="0.25">
      <c r="I58" s="11"/>
      <c r="O58" s="11"/>
      <c r="P58" s="11"/>
    </row>
    <row r="59" spans="9:16" x14ac:dyDescent="0.25">
      <c r="I59" s="11"/>
      <c r="O59" s="11"/>
      <c r="P59" s="11"/>
    </row>
    <row r="60" spans="9:16" x14ac:dyDescent="0.25">
      <c r="I60" s="11"/>
      <c r="O60" s="11"/>
      <c r="P60" s="11"/>
    </row>
    <row r="61" spans="9:16" x14ac:dyDescent="0.25">
      <c r="I61" s="11"/>
      <c r="O61" s="11"/>
      <c r="P61" s="11"/>
    </row>
  </sheetData>
  <mergeCells count="4">
    <mergeCell ref="B27:F27"/>
    <mergeCell ref="S26:W26"/>
    <mergeCell ref="X2:Y2"/>
    <mergeCell ref="Z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Chinweike Okwuduche</dc:creator>
  <cp:lastModifiedBy>Chinweike Okwuduche</cp:lastModifiedBy>
  <dcterms:created xsi:type="dcterms:W3CDTF">2021-08-18T11:08:00Z</dcterms:created>
  <dcterms:modified xsi:type="dcterms:W3CDTF">2021-08-18T20:04:38Z</dcterms:modified>
</cp:coreProperties>
</file>